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SPS\Příprava staveb\Investice\Ivanovice na Hané ON\Náklady stavby opr\"/>
    </mc:Choice>
  </mc:AlternateContent>
  <bookViews>
    <workbookView xWindow="0" yWindow="0" windowWidth="28800" windowHeight="12315"/>
  </bookViews>
  <sheets>
    <sheet name="Rekapitulace stavby" sheetId="1" r:id="rId1"/>
    <sheet name="SO02_1 - Zateplení" sheetId="2" r:id="rId2"/>
    <sheet name="SO02_2 - Chodníky" sheetId="3" r:id="rId3"/>
    <sheet name="VO - SO 98-98" sheetId="4" r:id="rId4"/>
  </sheets>
  <definedNames>
    <definedName name="_xlnm._FilterDatabase" localSheetId="1" hidden="1">'SO02_1 - Zateplení'!$C$135:$K$414</definedName>
    <definedName name="_xlnm._FilterDatabase" localSheetId="2" hidden="1">'SO02_2 - Chodníky'!$C$125:$K$203</definedName>
    <definedName name="_xlnm._FilterDatabase" localSheetId="3" hidden="1">'VO - SO 98-98'!$C$117:$K$135</definedName>
    <definedName name="_xlnm.Print_Titles" localSheetId="0">'Rekapitulace stavby'!$92:$92</definedName>
    <definedName name="_xlnm.Print_Titles" localSheetId="1">'SO02_1 - Zateplení'!$135:$135</definedName>
    <definedName name="_xlnm.Print_Titles" localSheetId="2">'SO02_2 - Chodníky'!$125:$125</definedName>
    <definedName name="_xlnm.Print_Titles" localSheetId="3">'VO - SO 98-98'!$117:$117</definedName>
    <definedName name="_xlnm.Print_Area" localSheetId="0">'Rekapitulace stavby'!$D$4:$AO$76,'Rekapitulace stavby'!$C$82:$AQ$99</definedName>
    <definedName name="_xlnm.Print_Area" localSheetId="1">'SO02_1 - Zateplení'!$C$4:$J$76,'SO02_1 - Zateplení'!$C$82:$J$115,'SO02_1 - Zateplení'!$C$121:$K$414</definedName>
    <definedName name="_xlnm.Print_Area" localSheetId="2">'SO02_2 - Chodníky'!$C$4:$J$76,'SO02_2 - Chodníky'!$C$82:$J$105,'SO02_2 - Chodníky'!$C$111:$K$203</definedName>
    <definedName name="_xlnm.Print_Area" localSheetId="3">'VO - SO 98-98'!$C$4:$J$76,'VO - SO 98-98'!$C$82:$J$99,'VO - SO 98-98'!$C$105:$K$135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8" i="1"/>
  <c r="J35" i="4"/>
  <c r="AX98" i="1" s="1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J115" i="4"/>
  <c r="J114" i="4"/>
  <c r="F114" i="4"/>
  <c r="F112" i="4"/>
  <c r="E110" i="4"/>
  <c r="J92" i="4"/>
  <c r="J91" i="4"/>
  <c r="F91" i="4"/>
  <c r="F89" i="4"/>
  <c r="E87" i="4"/>
  <c r="J18" i="4"/>
  <c r="E18" i="4"/>
  <c r="F115" i="4" s="1"/>
  <c r="J17" i="4"/>
  <c r="J12" i="4"/>
  <c r="J112" i="4" s="1"/>
  <c r="E7" i="4"/>
  <c r="E108" i="4"/>
  <c r="J39" i="3"/>
  <c r="J38" i="3"/>
  <c r="AY97" i="1"/>
  <c r="J37" i="3"/>
  <c r="AX97" i="1" s="1"/>
  <c r="BI203" i="3"/>
  <c r="BH203" i="3"/>
  <c r="BG203" i="3"/>
  <c r="BF203" i="3"/>
  <c r="T203" i="3"/>
  <c r="T202" i="3"/>
  <c r="R203" i="3"/>
  <c r="R202" i="3" s="1"/>
  <c r="P203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29" i="3"/>
  <c r="BH129" i="3"/>
  <c r="BG129" i="3"/>
  <c r="BF129" i="3"/>
  <c r="T129" i="3"/>
  <c r="R129" i="3"/>
  <c r="P129" i="3"/>
  <c r="J123" i="3"/>
  <c r="J122" i="3"/>
  <c r="F122" i="3"/>
  <c r="F120" i="3"/>
  <c r="E118" i="3"/>
  <c r="J94" i="3"/>
  <c r="J93" i="3"/>
  <c r="F93" i="3"/>
  <c r="F91" i="3"/>
  <c r="E89" i="3"/>
  <c r="J20" i="3"/>
  <c r="E20" i="3"/>
  <c r="F123" i="3" s="1"/>
  <c r="J19" i="3"/>
  <c r="J14" i="3"/>
  <c r="J120" i="3"/>
  <c r="E7" i="3"/>
  <c r="E114" i="3"/>
  <c r="R395" i="2"/>
  <c r="J39" i="2"/>
  <c r="J38" i="2"/>
  <c r="AY96" i="1"/>
  <c r="J37" i="2"/>
  <c r="AX96" i="1" s="1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6" i="2"/>
  <c r="BH396" i="2"/>
  <c r="BG396" i="2"/>
  <c r="BF396" i="2"/>
  <c r="T396" i="2"/>
  <c r="T395" i="2" s="1"/>
  <c r="R396" i="2"/>
  <c r="P396" i="2"/>
  <c r="P395" i="2" s="1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T313" i="2" s="1"/>
  <c r="R314" i="2"/>
  <c r="R313" i="2" s="1"/>
  <c r="P314" i="2"/>
  <c r="P313" i="2" s="1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86" i="2"/>
  <c r="BH286" i="2"/>
  <c r="BG286" i="2"/>
  <c r="BF286" i="2"/>
  <c r="T286" i="2"/>
  <c r="R286" i="2"/>
  <c r="P286" i="2"/>
  <c r="BI281" i="2"/>
  <c r="BH281" i="2"/>
  <c r="BG281" i="2"/>
  <c r="BF281" i="2"/>
  <c r="T281" i="2"/>
  <c r="R281" i="2"/>
  <c r="P281" i="2"/>
  <c r="BI275" i="2"/>
  <c r="BH275" i="2"/>
  <c r="BG275" i="2"/>
  <c r="BF275" i="2"/>
  <c r="T275" i="2"/>
  <c r="R275" i="2"/>
  <c r="P275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T169" i="2" s="1"/>
  <c r="R170" i="2"/>
  <c r="R169" i="2"/>
  <c r="P170" i="2"/>
  <c r="P169" i="2" s="1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46" i="2"/>
  <c r="BH146" i="2"/>
  <c r="BG146" i="2"/>
  <c r="BF146" i="2"/>
  <c r="T146" i="2"/>
  <c r="R146" i="2"/>
  <c r="P146" i="2"/>
  <c r="BI139" i="2"/>
  <c r="BH139" i="2"/>
  <c r="BG139" i="2"/>
  <c r="BF139" i="2"/>
  <c r="T139" i="2"/>
  <c r="R139" i="2"/>
  <c r="P139" i="2"/>
  <c r="J133" i="2"/>
  <c r="J132" i="2"/>
  <c r="F132" i="2"/>
  <c r="F130" i="2"/>
  <c r="E128" i="2"/>
  <c r="J94" i="2"/>
  <c r="J93" i="2"/>
  <c r="F93" i="2"/>
  <c r="F91" i="2"/>
  <c r="E89" i="2"/>
  <c r="J20" i="2"/>
  <c r="E20" i="2"/>
  <c r="F133" i="2" s="1"/>
  <c r="J19" i="2"/>
  <c r="J14" i="2"/>
  <c r="J130" i="2"/>
  <c r="E7" i="2"/>
  <c r="E124" i="2" s="1"/>
  <c r="L90" i="1"/>
  <c r="AM90" i="1"/>
  <c r="AM89" i="1"/>
  <c r="L89" i="1"/>
  <c r="AM87" i="1"/>
  <c r="L87" i="1"/>
  <c r="L85" i="1"/>
  <c r="L84" i="1"/>
  <c r="J135" i="4"/>
  <c r="BK134" i="4"/>
  <c r="J133" i="4"/>
  <c r="BK132" i="4"/>
  <c r="BK130" i="4"/>
  <c r="J129" i="4"/>
  <c r="BK128" i="4"/>
  <c r="BK127" i="4"/>
  <c r="BK126" i="4"/>
  <c r="BK124" i="4"/>
  <c r="J123" i="4"/>
  <c r="BK121" i="4"/>
  <c r="BK120" i="4"/>
  <c r="BK199" i="3"/>
  <c r="J198" i="3"/>
  <c r="BK194" i="3"/>
  <c r="BK192" i="3"/>
  <c r="J190" i="3"/>
  <c r="J189" i="3"/>
  <c r="J185" i="3"/>
  <c r="J164" i="3"/>
  <c r="BK162" i="3"/>
  <c r="BK160" i="3"/>
  <c r="BK159" i="3"/>
  <c r="BK158" i="3"/>
  <c r="J157" i="3"/>
  <c r="J154" i="3"/>
  <c r="BK151" i="3"/>
  <c r="J150" i="3"/>
  <c r="BK147" i="3"/>
  <c r="BK141" i="3"/>
  <c r="J137" i="3"/>
  <c r="J129" i="3"/>
  <c r="J389" i="2"/>
  <c r="BK381" i="2"/>
  <c r="J379" i="2"/>
  <c r="BK377" i="2"/>
  <c r="J375" i="2"/>
  <c r="BK370" i="2"/>
  <c r="J368" i="2"/>
  <c r="J367" i="2"/>
  <c r="J364" i="2"/>
  <c r="J356" i="2"/>
  <c r="BK351" i="2"/>
  <c r="BK334" i="2"/>
  <c r="J325" i="2"/>
  <c r="J317" i="2"/>
  <c r="BK314" i="2"/>
  <c r="J311" i="2"/>
  <c r="BK309" i="2"/>
  <c r="J305" i="2"/>
  <c r="BK303" i="2"/>
  <c r="BK296" i="2"/>
  <c r="J295" i="2"/>
  <c r="BK286" i="2"/>
  <c r="J281" i="2"/>
  <c r="J275" i="2"/>
  <c r="BK267" i="2"/>
  <c r="BK265" i="2"/>
  <c r="J256" i="2"/>
  <c r="BK254" i="2"/>
  <c r="J250" i="2"/>
  <c r="J224" i="2"/>
  <c r="BK206" i="2"/>
  <c r="J204" i="2"/>
  <c r="BK170" i="2"/>
  <c r="J161" i="2"/>
  <c r="BK158" i="2"/>
  <c r="BK154" i="2"/>
  <c r="J154" i="2"/>
  <c r="J146" i="2"/>
  <c r="J139" i="2"/>
  <c r="AS95" i="1"/>
  <c r="BK135" i="4"/>
  <c r="J134" i="4"/>
  <c r="BK133" i="4"/>
  <c r="J132" i="4"/>
  <c r="J130" i="4"/>
  <c r="J127" i="4"/>
  <c r="J125" i="4"/>
  <c r="BK122" i="4"/>
  <c r="J121" i="4"/>
  <c r="J203" i="3"/>
  <c r="BK201" i="3"/>
  <c r="BK200" i="3"/>
  <c r="BK198" i="3"/>
  <c r="BK197" i="3"/>
  <c r="J196" i="3"/>
  <c r="J192" i="3"/>
  <c r="BK190" i="3"/>
  <c r="BK185" i="3"/>
  <c r="BK184" i="3"/>
  <c r="J173" i="3"/>
  <c r="J172" i="3"/>
  <c r="BK170" i="3"/>
  <c r="J168" i="3"/>
  <c r="BK164" i="3"/>
  <c r="J162" i="3"/>
  <c r="J160" i="3"/>
  <c r="BK154" i="3"/>
  <c r="J151" i="3"/>
  <c r="BK150" i="3"/>
  <c r="J149" i="3"/>
  <c r="J145" i="3"/>
  <c r="J135" i="3"/>
  <c r="BK396" i="2"/>
  <c r="BK395" i="2" s="1"/>
  <c r="J395" i="2" s="1"/>
  <c r="J114" i="2" s="1"/>
  <c r="BK391" i="2"/>
  <c r="BK389" i="2"/>
  <c r="J373" i="2"/>
  <c r="J370" i="2"/>
  <c r="BK368" i="2"/>
  <c r="BK367" i="2"/>
  <c r="BK365" i="2"/>
  <c r="J363" i="2"/>
  <c r="BK362" i="2"/>
  <c r="J360" i="2"/>
  <c r="BK358" i="2"/>
  <c r="BK355" i="2"/>
  <c r="BK336" i="2"/>
  <c r="BK327" i="2"/>
  <c r="J323" i="2"/>
  <c r="BK310" i="2"/>
  <c r="BK304" i="2"/>
  <c r="J303" i="2"/>
  <c r="J300" i="2"/>
  <c r="J298" i="2"/>
  <c r="J293" i="2"/>
  <c r="BK275" i="2"/>
  <c r="BK271" i="2"/>
  <c r="J258" i="2"/>
  <c r="BK252" i="2"/>
  <c r="BK250" i="2"/>
  <c r="J248" i="2"/>
  <c r="BK226" i="2"/>
  <c r="BK215" i="2"/>
  <c r="BK212" i="2"/>
  <c r="J206" i="2"/>
  <c r="BK185" i="2"/>
  <c r="J181" i="2"/>
  <c r="BK180" i="2"/>
  <c r="J173" i="2"/>
  <c r="BK166" i="2"/>
  <c r="BK164" i="2"/>
  <c r="J160" i="2"/>
  <c r="J158" i="2"/>
  <c r="BK156" i="2"/>
  <c r="BK146" i="2"/>
  <c r="BK139" i="2"/>
  <c r="BK129" i="4"/>
  <c r="J128" i="4"/>
  <c r="J126" i="4"/>
  <c r="BK125" i="4"/>
  <c r="J124" i="4"/>
  <c r="J199" i="3"/>
  <c r="J197" i="3"/>
  <c r="J180" i="3"/>
  <c r="J177" i="3"/>
  <c r="J159" i="3"/>
  <c r="J158" i="3"/>
  <c r="BK157" i="3"/>
  <c r="BK152" i="3"/>
  <c r="BK149" i="3"/>
  <c r="BK145" i="3"/>
  <c r="J141" i="3"/>
  <c r="BK129" i="3"/>
  <c r="J383" i="2"/>
  <c r="BK379" i="2"/>
  <c r="J377" i="2"/>
  <c r="BK373" i="2"/>
  <c r="BK364" i="2"/>
  <c r="J362" i="2"/>
  <c r="BK360" i="2"/>
  <c r="J358" i="2"/>
  <c r="J355" i="2"/>
  <c r="J353" i="2"/>
  <c r="J336" i="2"/>
  <c r="J334" i="2"/>
  <c r="BK323" i="2"/>
  <c r="BK317" i="2"/>
  <c r="J314" i="2"/>
  <c r="BK312" i="2"/>
  <c r="J310" i="2"/>
  <c r="BK308" i="2"/>
  <c r="BK306" i="2"/>
  <c r="BK305" i="2"/>
  <c r="BK302" i="2"/>
  <c r="BK300" i="2"/>
  <c r="BK298" i="2"/>
  <c r="J296" i="2"/>
  <c r="BK295" i="2"/>
  <c r="BK293" i="2"/>
  <c r="J286" i="2"/>
  <c r="J267" i="2"/>
  <c r="J254" i="2"/>
  <c r="BK248" i="2"/>
  <c r="BK224" i="2"/>
  <c r="J212" i="2"/>
  <c r="BK181" i="2"/>
  <c r="J170" i="2"/>
  <c r="J166" i="2"/>
  <c r="J164" i="2"/>
  <c r="BK162" i="2"/>
  <c r="BK160" i="2"/>
  <c r="J156" i="2"/>
  <c r="BK123" i="4"/>
  <c r="J122" i="4"/>
  <c r="J120" i="4"/>
  <c r="BK203" i="3"/>
  <c r="J201" i="3"/>
  <c r="J200" i="3"/>
  <c r="BK196" i="3"/>
  <c r="J194" i="3"/>
  <c r="BK189" i="3"/>
  <c r="J184" i="3"/>
  <c r="BK180" i="3"/>
  <c r="BK177" i="3"/>
  <c r="BK173" i="3"/>
  <c r="BK172" i="3"/>
  <c r="J170" i="3"/>
  <c r="BK168" i="3"/>
  <c r="J152" i="3"/>
  <c r="J147" i="3"/>
  <c r="BK137" i="3"/>
  <c r="BK135" i="3"/>
  <c r="BK401" i="2"/>
  <c r="J401" i="2"/>
  <c r="BK400" i="2"/>
  <c r="J400" i="2"/>
  <c r="J396" i="2"/>
  <c r="J391" i="2"/>
  <c r="BK383" i="2"/>
  <c r="J381" i="2"/>
  <c r="BK375" i="2"/>
  <c r="J365" i="2"/>
  <c r="BK363" i="2"/>
  <c r="BK356" i="2"/>
  <c r="BK353" i="2"/>
  <c r="J351" i="2"/>
  <c r="J327" i="2"/>
  <c r="BK325" i="2"/>
  <c r="J312" i="2"/>
  <c r="BK311" i="2"/>
  <c r="J309" i="2"/>
  <c r="J308" i="2"/>
  <c r="J306" i="2"/>
  <c r="J304" i="2"/>
  <c r="J302" i="2"/>
  <c r="BK281" i="2"/>
  <c r="J271" i="2"/>
  <c r="J265" i="2"/>
  <c r="BK258" i="2"/>
  <c r="BK256" i="2"/>
  <c r="J252" i="2"/>
  <c r="J226" i="2"/>
  <c r="J215" i="2"/>
  <c r="BK204" i="2"/>
  <c r="J185" i="2"/>
  <c r="J180" i="2"/>
  <c r="BK173" i="2"/>
  <c r="J162" i="2"/>
  <c r="BK161" i="2"/>
  <c r="T138" i="2" l="1"/>
  <c r="T172" i="2"/>
  <c r="P285" i="2"/>
  <c r="R307" i="2"/>
  <c r="R316" i="2"/>
  <c r="T326" i="2"/>
  <c r="P359" i="2"/>
  <c r="T366" i="2"/>
  <c r="R374" i="2"/>
  <c r="T382" i="2"/>
  <c r="T390" i="2"/>
  <c r="BK128" i="3"/>
  <c r="BK156" i="3"/>
  <c r="J156" i="3"/>
  <c r="J101" i="3"/>
  <c r="R179" i="3"/>
  <c r="P195" i="3"/>
  <c r="BK131" i="4"/>
  <c r="J131" i="4"/>
  <c r="J98" i="4" s="1"/>
  <c r="BK138" i="2"/>
  <c r="J138" i="2"/>
  <c r="J100" i="2"/>
  <c r="BK172" i="2"/>
  <c r="J172" i="2" s="1"/>
  <c r="J102" i="2" s="1"/>
  <c r="BK285" i="2"/>
  <c r="J285" i="2" s="1"/>
  <c r="J103" i="2" s="1"/>
  <c r="BK307" i="2"/>
  <c r="J307" i="2"/>
  <c r="J104" i="2" s="1"/>
  <c r="T316" i="2"/>
  <c r="R326" i="2"/>
  <c r="BK366" i="2"/>
  <c r="J366" i="2" s="1"/>
  <c r="J110" i="2" s="1"/>
  <c r="BK374" i="2"/>
  <c r="J374" i="2"/>
  <c r="J111" i="2" s="1"/>
  <c r="T374" i="2"/>
  <c r="R128" i="3"/>
  <c r="P156" i="3"/>
  <c r="P127" i="3" s="1"/>
  <c r="P126" i="3" s="1"/>
  <c r="AU97" i="1" s="1"/>
  <c r="P179" i="3"/>
  <c r="R195" i="3"/>
  <c r="P131" i="4"/>
  <c r="P119" i="4"/>
  <c r="P118" i="4" s="1"/>
  <c r="AU98" i="1" s="1"/>
  <c r="R138" i="2"/>
  <c r="P172" i="2"/>
  <c r="P137" i="2" s="1"/>
  <c r="R285" i="2"/>
  <c r="P307" i="2"/>
  <c r="P316" i="2"/>
  <c r="P326" i="2"/>
  <c r="T359" i="2"/>
  <c r="R366" i="2"/>
  <c r="BK382" i="2"/>
  <c r="J382" i="2"/>
  <c r="J112" i="2" s="1"/>
  <c r="R382" i="2"/>
  <c r="P390" i="2"/>
  <c r="T128" i="3"/>
  <c r="R156" i="3"/>
  <c r="BK179" i="3"/>
  <c r="J179" i="3"/>
  <c r="J102" i="3"/>
  <c r="BK195" i="3"/>
  <c r="J195" i="3" s="1"/>
  <c r="J103" i="3" s="1"/>
  <c r="R131" i="4"/>
  <c r="R119" i="4" s="1"/>
  <c r="R118" i="4" s="1"/>
  <c r="P138" i="2"/>
  <c r="R172" i="2"/>
  <c r="T285" i="2"/>
  <c r="T307" i="2"/>
  <c r="BK316" i="2"/>
  <c r="J316" i="2" s="1"/>
  <c r="J107" i="2" s="1"/>
  <c r="BK326" i="2"/>
  <c r="J326" i="2"/>
  <c r="J108" i="2" s="1"/>
  <c r="BK359" i="2"/>
  <c r="J359" i="2"/>
  <c r="J109" i="2"/>
  <c r="R359" i="2"/>
  <c r="P366" i="2"/>
  <c r="P374" i="2"/>
  <c r="P382" i="2"/>
  <c r="R390" i="2"/>
  <c r="P128" i="3"/>
  <c r="T156" i="3"/>
  <c r="T179" i="3"/>
  <c r="T195" i="3"/>
  <c r="T131" i="4"/>
  <c r="T119" i="4" s="1"/>
  <c r="T118" i="4" s="1"/>
  <c r="BE166" i="2"/>
  <c r="BE180" i="2"/>
  <c r="BE248" i="2"/>
  <c r="BE265" i="2"/>
  <c r="BE267" i="2"/>
  <c r="BE275" i="2"/>
  <c r="BE296" i="2"/>
  <c r="BE300" i="2"/>
  <c r="BE310" i="2"/>
  <c r="BE314" i="2"/>
  <c r="BE327" i="2"/>
  <c r="BE334" i="2"/>
  <c r="BE336" i="2"/>
  <c r="BE355" i="2"/>
  <c r="BE356" i="2"/>
  <c r="BE358" i="2"/>
  <c r="BE360" i="2"/>
  <c r="BE365" i="2"/>
  <c r="BE368" i="2"/>
  <c r="BE389" i="2"/>
  <c r="BE396" i="2"/>
  <c r="BE400" i="2"/>
  <c r="BE401" i="2"/>
  <c r="J91" i="3"/>
  <c r="F94" i="3"/>
  <c r="BE141" i="3"/>
  <c r="BE145" i="3"/>
  <c r="BE147" i="3"/>
  <c r="BE150" i="3"/>
  <c r="BE154" i="3"/>
  <c r="BE160" i="3"/>
  <c r="BE189" i="3"/>
  <c r="BE190" i="3"/>
  <c r="BE197" i="3"/>
  <c r="BE201" i="3"/>
  <c r="BE203" i="3"/>
  <c r="BK202" i="3"/>
  <c r="J202" i="3" s="1"/>
  <c r="J104" i="3" s="1"/>
  <c r="F94" i="2"/>
  <c r="BE160" i="2"/>
  <c r="BE164" i="2"/>
  <c r="BE173" i="2"/>
  <c r="BE204" i="2"/>
  <c r="BE206" i="2"/>
  <c r="BE215" i="2"/>
  <c r="BE250" i="2"/>
  <c r="BE254" i="2"/>
  <c r="BE256" i="2"/>
  <c r="BE271" i="2"/>
  <c r="BE286" i="2"/>
  <c r="BE303" i="2"/>
  <c r="BE325" i="2"/>
  <c r="BE353" i="2"/>
  <c r="BE367" i="2"/>
  <c r="BE370" i="2"/>
  <c r="BE373" i="2"/>
  <c r="BE377" i="2"/>
  <c r="BE379" i="2"/>
  <c r="BE383" i="2"/>
  <c r="BE391" i="2"/>
  <c r="BK169" i="2"/>
  <c r="J169" i="2" s="1"/>
  <c r="J101" i="2" s="1"/>
  <c r="BK313" i="2"/>
  <c r="J313" i="2" s="1"/>
  <c r="J105" i="2" s="1"/>
  <c r="BK390" i="2"/>
  <c r="J390" i="2"/>
  <c r="J113" i="2" s="1"/>
  <c r="E85" i="3"/>
  <c r="BE135" i="3"/>
  <c r="BE151" i="3"/>
  <c r="BE162" i="3"/>
  <c r="BE168" i="3"/>
  <c r="BE170" i="3"/>
  <c r="BE173" i="3"/>
  <c r="BE180" i="3"/>
  <c r="BE184" i="3"/>
  <c r="BE185" i="3"/>
  <c r="BE194" i="3"/>
  <c r="BE196" i="3"/>
  <c r="BE198" i="3"/>
  <c r="BE199" i="3"/>
  <c r="BE200" i="3"/>
  <c r="J89" i="4"/>
  <c r="BE120" i="4"/>
  <c r="BE121" i="4"/>
  <c r="BE122" i="4"/>
  <c r="BE126" i="4"/>
  <c r="BE129" i="4"/>
  <c r="BE130" i="4"/>
  <c r="E85" i="2"/>
  <c r="J91" i="2"/>
  <c r="BE139" i="2"/>
  <c r="BE146" i="2"/>
  <c r="BE154" i="2"/>
  <c r="BE158" i="2"/>
  <c r="BE161" i="2"/>
  <c r="BE162" i="2"/>
  <c r="BE170" i="2"/>
  <c r="BE185" i="2"/>
  <c r="BE212" i="2"/>
  <c r="BE224" i="2"/>
  <c r="BE252" i="2"/>
  <c r="BE258" i="2"/>
  <c r="BE281" i="2"/>
  <c r="BE293" i="2"/>
  <c r="BE295" i="2"/>
  <c r="BE302" i="2"/>
  <c r="BE305" i="2"/>
  <c r="BE306" i="2"/>
  <c r="BE308" i="2"/>
  <c r="BE309" i="2"/>
  <c r="BE311" i="2"/>
  <c r="BE312" i="2"/>
  <c r="BE317" i="2"/>
  <c r="BE351" i="2"/>
  <c r="BE363" i="2"/>
  <c r="BE375" i="2"/>
  <c r="BE381" i="2"/>
  <c r="BE129" i="3"/>
  <c r="BE137" i="3"/>
  <c r="BE157" i="3"/>
  <c r="BE158" i="3"/>
  <c r="BE192" i="3"/>
  <c r="E85" i="4"/>
  <c r="F92" i="4"/>
  <c r="BE123" i="4"/>
  <c r="BE124" i="4"/>
  <c r="BE125" i="4"/>
  <c r="BE132" i="4"/>
  <c r="BE134" i="4"/>
  <c r="BK119" i="4"/>
  <c r="J119" i="4" s="1"/>
  <c r="J97" i="4" s="1"/>
  <c r="BE156" i="2"/>
  <c r="BE181" i="2"/>
  <c r="BE226" i="2"/>
  <c r="BE298" i="2"/>
  <c r="BE304" i="2"/>
  <c r="BE323" i="2"/>
  <c r="BE362" i="2"/>
  <c r="BE364" i="2"/>
  <c r="BE149" i="3"/>
  <c r="BE152" i="3"/>
  <c r="BE159" i="3"/>
  <c r="BE164" i="3"/>
  <c r="BE172" i="3"/>
  <c r="BE177" i="3"/>
  <c r="BE127" i="4"/>
  <c r="BE128" i="4"/>
  <c r="BE133" i="4"/>
  <c r="BE135" i="4"/>
  <c r="J36" i="2"/>
  <c r="AW96" i="1"/>
  <c r="J36" i="3"/>
  <c r="AW97" i="1" s="1"/>
  <c r="F36" i="3"/>
  <c r="BA97" i="1"/>
  <c r="J34" i="4"/>
  <c r="AW98" i="1" s="1"/>
  <c r="F37" i="4"/>
  <c r="BD98" i="1"/>
  <c r="F39" i="2"/>
  <c r="BD96" i="1" s="1"/>
  <c r="F39" i="3"/>
  <c r="BD97" i="1"/>
  <c r="F38" i="2"/>
  <c r="BC96" i="1" s="1"/>
  <c r="F35" i="4"/>
  <c r="BB98" i="1"/>
  <c r="AS94" i="1"/>
  <c r="F37" i="3"/>
  <c r="BB97" i="1"/>
  <c r="F36" i="2"/>
  <c r="BA96" i="1"/>
  <c r="F36" i="4"/>
  <c r="BC98" i="1"/>
  <c r="F38" i="3"/>
  <c r="BC97" i="1"/>
  <c r="F37" i="2"/>
  <c r="BB96" i="1" s="1"/>
  <c r="F34" i="4"/>
  <c r="BA98" i="1"/>
  <c r="R127" i="3" l="1"/>
  <c r="R126" i="3"/>
  <c r="T315" i="2"/>
  <c r="T136" i="2" s="1"/>
  <c r="T127" i="3"/>
  <c r="T126" i="3" s="1"/>
  <c r="P315" i="2"/>
  <c r="P136" i="2"/>
  <c r="AU96" i="1" s="1"/>
  <c r="AU95" i="1" s="1"/>
  <c r="AU94" i="1" s="1"/>
  <c r="R315" i="2"/>
  <c r="BK127" i="3"/>
  <c r="J127" i="3"/>
  <c r="J99" i="3" s="1"/>
  <c r="T137" i="2"/>
  <c r="R137" i="2"/>
  <c r="R136" i="2" s="1"/>
  <c r="BK137" i="2"/>
  <c r="J128" i="3"/>
  <c r="J100" i="3"/>
  <c r="BK315" i="2"/>
  <c r="J315" i="2" s="1"/>
  <c r="J106" i="2" s="1"/>
  <c r="BK118" i="4"/>
  <c r="J118" i="4" s="1"/>
  <c r="J96" i="4" s="1"/>
  <c r="F35" i="2"/>
  <c r="AZ96" i="1"/>
  <c r="BA95" i="1"/>
  <c r="BA94" i="1" s="1"/>
  <c r="W30" i="1" s="1"/>
  <c r="BC95" i="1"/>
  <c r="AY95" i="1" s="1"/>
  <c r="BD95" i="1"/>
  <c r="BD94" i="1"/>
  <c r="W33" i="1"/>
  <c r="J35" i="2"/>
  <c r="AV96" i="1" s="1"/>
  <c r="AT96" i="1" s="1"/>
  <c r="BB95" i="1"/>
  <c r="AX95" i="1" s="1"/>
  <c r="J33" i="4"/>
  <c r="AV98" i="1"/>
  <c r="AT98" i="1"/>
  <c r="F35" i="3"/>
  <c r="AZ97" i="1" s="1"/>
  <c r="F33" i="4"/>
  <c r="AZ98" i="1"/>
  <c r="J35" i="3"/>
  <c r="AV97" i="1" s="1"/>
  <c r="AT97" i="1" s="1"/>
  <c r="BK136" i="2" l="1"/>
  <c r="J136" i="2"/>
  <c r="J98" i="2"/>
  <c r="J137" i="2"/>
  <c r="J99" i="2" s="1"/>
  <c r="BK126" i="3"/>
  <c r="J126" i="3"/>
  <c r="J98" i="3" s="1"/>
  <c r="AZ95" i="1"/>
  <c r="AV95" i="1"/>
  <c r="AW94" i="1"/>
  <c r="AK30" i="1" s="1"/>
  <c r="AW95" i="1"/>
  <c r="J30" i="4"/>
  <c r="AG98" i="1"/>
  <c r="AN98" i="1" s="1"/>
  <c r="BC94" i="1"/>
  <c r="W32" i="1"/>
  <c r="BB94" i="1"/>
  <c r="W31" i="1" s="1"/>
  <c r="J39" i="4" l="1"/>
  <c r="J32" i="2"/>
  <c r="AG96" i="1"/>
  <c r="AN96" i="1" s="1"/>
  <c r="J32" i="3"/>
  <c r="AG97" i="1"/>
  <c r="AN97" i="1"/>
  <c r="AZ94" i="1"/>
  <c r="W29" i="1" s="1"/>
  <c r="AX94" i="1"/>
  <c r="AT95" i="1"/>
  <c r="AY94" i="1"/>
  <c r="J41" i="3" l="1"/>
  <c r="J41" i="2"/>
  <c r="AG95" i="1"/>
  <c r="AG94" i="1" s="1"/>
  <c r="AV94" i="1"/>
  <c r="AK29" i="1"/>
  <c r="AN95" i="1" l="1"/>
  <c r="AT94" i="1"/>
  <c r="AK26" i="1"/>
  <c r="AK35" i="1" s="1"/>
  <c r="AN94" i="1" l="1"/>
</calcChain>
</file>

<file path=xl/sharedStrings.xml><?xml version="1.0" encoding="utf-8"?>
<sst xmlns="http://schemas.openxmlformats.org/spreadsheetml/2006/main" count="4480" uniqueCount="805">
  <si>
    <t>Export Komplet</t>
  </si>
  <si>
    <t/>
  </si>
  <si>
    <t>2.0</t>
  </si>
  <si>
    <t>ZAMOK</t>
  </si>
  <si>
    <t>False</t>
  </si>
  <si>
    <t>{faa98bd0-a892-4a24-a722-6ba33fede8cd}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</si>
  <si>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</si>
  <si>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</si>
  <si>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</si>
  <si>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</si>
  <si>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</si>
  <si>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</si>
  <si>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</si>
  <si>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</si>
  <si>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IV1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</si>
  <si>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</si>
  <si>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</si>
  <si>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Ivanovice na Hané ON - REKONSTRUKCE (zateplení a bezbariérový přístup)</t>
  </si>
  <si>
    <t>KSO:</t>
  </si>
  <si>
    <t>CC-CZ:</t>
  </si>
  <si>
    <t>Místo:</t>
  </si>
  <si>
    <t xml:space="preserve"> </t>
  </si>
  <si>
    <t>Datum:</t>
  </si>
  <si>
    <t>28. 4. 2020</t>
  </si>
  <si>
    <t>Zadavatel:</t>
  </si>
  <si>
    <t>IČ:</t>
  </si>
  <si>
    <t>70994234</t>
  </si>
  <si>
    <t>Správa železnic s.o., Dlážděná 1003/7, 11000 Praha</t>
  </si>
  <si>
    <t>DIČ:</t>
  </si>
  <si>
    <t>CZ70994234</t>
  </si>
  <si>
    <t>Uchazeč:</t>
  </si>
  <si>
    <t>Vyplň údaj</t>
  </si>
  <si>
    <t>Projektant:</t>
  </si>
  <si>
    <t>47913207</t>
  </si>
  <si>
    <t xml:space="preserve"> DSK PLAN s.r.o., Staňkova 41, Brno</t>
  </si>
  <si>
    <t>CZ47913207</t>
  </si>
  <si>
    <t>True</t>
  </si>
  <si>
    <t>1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</si>
  <si>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</si>
  <si>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</si>
  <si>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</si>
  <si>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</si>
  <si>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</si>
  <si>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</si>
  <si>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</si>
  <si>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</si>
  <si>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</si>
  <si>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</si>
  <si>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</si>
  <si>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</si>
  <si>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</si>
  <si>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</si>
  <si>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</si>
  <si>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</si>
  <si>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</si>
  <si>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</si>
  <si>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</si>
  <si>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</si>
  <si>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</si>
  <si>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</si>
  <si>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</si>
  <si>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</si>
  <si>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</si>
  <si>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</si>
  <si>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</si>
  <si>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</si>
  <si>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</si>
  <si>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</si>
  <si>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</si>
  <si>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</si>
  <si>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</si>
  <si>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</si>
  <si>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</si>
  <si>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</si>
  <si>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</si>
  <si>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</si>
  <si>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</si>
  <si>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</si>
  <si>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</si>
  <si>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</si>
  <si>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</si>
  <si>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</si>
  <si>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</si>
  <si>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</si>
  <si>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02</t>
  </si>
  <si>
    <t>Rekonstrukce</t>
  </si>
  <si>
    <t>STA</t>
  </si>
  <si>
    <t>{83ba555e-ea99-48e1-96f9-f44b6498187d}</t>
  </si>
  <si>
    <t>2</t>
  </si>
  <si>
    <t>/</t>
  </si>
  <si>
    <t>SO02_1</t>
  </si>
  <si>
    <t>Zateplení</t>
  </si>
  <si>
    <t>Soupis</t>
  </si>
  <si>
    <t>{afb704f5-7daf-4a3c-83b4-48e05f71f37f}</t>
  </si>
  <si>
    <t>SO02_2</t>
  </si>
  <si>
    <t>Chodníky</t>
  </si>
  <si>
    <t>{58936c36-946b-4e00-aaef-013f5df94b74}</t>
  </si>
  <si>
    <t>VO</t>
  </si>
  <si>
    <t>SO 98-98</t>
  </si>
  <si>
    <t>{d8b19bd1-a95d-405c-969c-ba1d38171d3f}</t>
  </si>
  <si>
    <t>KRYCÍ LIST SOUPISU PRACÍ</t>
  </si>
  <si>
    <t>Objekt:</t>
  </si>
  <si>
    <t>SO 02 - Rekonstrukce</t>
  </si>
  <si>
    <t>Soupis:</t>
  </si>
  <si>
    <t>SO02_1 - Zateplení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</si>
  <si>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</si>
  <si>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</si>
  <si>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</si>
  <si>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</si>
  <si>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</si>
  <si>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</si>
  <si>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</si>
  <si>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</si>
  <si>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</si>
  <si>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</si>
  <si>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</si>
  <si>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</si>
  <si>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</si>
  <si>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</si>
  <si>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</si>
  <si>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</si>
  <si>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</si>
  <si>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</si>
  <si>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</si>
  <si>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</si>
  <si>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</si>
  <si>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</si>
  <si>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</si>
  <si>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</si>
  <si>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</si>
  <si>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</si>
  <si>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</si>
  <si>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</si>
  <si>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</si>
  <si>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</si>
  <si>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</si>
  <si>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</si>
  <si>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</si>
  <si>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</si>
  <si>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</si>
  <si>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</si>
  <si>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</si>
  <si>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</si>
  <si>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</si>
  <si>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131301102</t>
  </si>
  <si>
    <t>Hloubení jam nezapažených v hornině tř. 4 objemu do 1000 m3</t>
  </si>
  <si>
    <t>m3</t>
  </si>
  <si>
    <t>4</t>
  </si>
  <si>
    <t>1055976499</t>
  </si>
  <si>
    <t>VV</t>
  </si>
  <si>
    <t>pro zateplení pod terénem u podsklepených částí</t>
  </si>
  <si>
    <t>" jihozápadní strana " (7,75+3,3+12,0)*(3,5+1,5)/2*2,5+(3,9+3,67+13,77+3,38+8,06)*(3,5+1,5)/2*3,5</t>
  </si>
  <si>
    <t>" severovýchodní strana " (8,06+0,5)*(3,5+1,5)/2*3,5</t>
  </si>
  <si>
    <t>" jihovýchodní strana " 6,65*(3,5+1,5)/2*2,5</t>
  </si>
  <si>
    <t>" severozápadní strana " 15,87*(3,5+1,5)/2*3,5</t>
  </si>
  <si>
    <t>Součet</t>
  </si>
  <si>
    <t>132301202</t>
  </si>
  <si>
    <t>Hloubení rýh š do 2000 mm v hornině tř. 4 objemu do 1000 m3</t>
  </si>
  <si>
    <t>-576722657</t>
  </si>
  <si>
    <t>pro zateplení pod terénem u nepodsklepených částí</t>
  </si>
  <si>
    <t>" jihozápadní strana " (2,0+3,7+4,4+6,0)*0,8*1,2</t>
  </si>
  <si>
    <t>" severovýchodní strana " (67,0-8,0)*0,8*1,2</t>
  </si>
  <si>
    <t>" jihovýchodní strana " 0</t>
  </si>
  <si>
    <t>" severozápadní strana " (16,0-6,7)*0,8*1,2</t>
  </si>
  <si>
    <t>" odpočet ručních výkopů " -5,0</t>
  </si>
  <si>
    <t>3</t>
  </si>
  <si>
    <t>132312101</t>
  </si>
  <si>
    <t>Hloubení rýh š do 600 mm ručním nebo pneum nářadím v soudržných horninách tř. 4</t>
  </si>
  <si>
    <t>896524795</t>
  </si>
  <si>
    <t>" výkopy kolem sítí " 5,0</t>
  </si>
  <si>
    <t>162201102</t>
  </si>
  <si>
    <t>Vodorovné přemístění do 50 m výkopku/sypaniny z horniny tř. 1 až 4</t>
  </si>
  <si>
    <t>1198317497</t>
  </si>
  <si>
    <t>" na mezideponii a zpět " 686,21+76,03+5,0</t>
  </si>
  <si>
    <t>5</t>
  </si>
  <si>
    <t>162701105</t>
  </si>
  <si>
    <t>Vodorovné přemístění do 10000 m výkopku/sypaniny z horniny tř. 1 až 4</t>
  </si>
  <si>
    <t>-103202269</t>
  </si>
  <si>
    <t>" zemina nahrazená kamenivem " 159,36</t>
  </si>
  <si>
    <t>6</t>
  </si>
  <si>
    <t>167101102</t>
  </si>
  <si>
    <t>Nakládání výkopku z hornin tř. 1 až 4 přes 100 m3</t>
  </si>
  <si>
    <t>-1816903634</t>
  </si>
  <si>
    <t>7</t>
  </si>
  <si>
    <t>171201201</t>
  </si>
  <si>
    <t>Uložení sypaniny na skládky</t>
  </si>
  <si>
    <t>1402706979</t>
  </si>
  <si>
    <t>8</t>
  </si>
  <si>
    <t>171201211</t>
  </si>
  <si>
    <t>Poplatek za uložení stavebního odpadu - zeminy a kameniva na skládce</t>
  </si>
  <si>
    <t>t</t>
  </si>
  <si>
    <t>602087300</t>
  </si>
  <si>
    <t>159,36*2 "Přepočtené koeficientem množství</t>
  </si>
  <si>
    <t>9</t>
  </si>
  <si>
    <t>174101101</t>
  </si>
  <si>
    <t>Zásyp jam, šachet rýh nebo kolem objektů sypaninou se zhutněním</t>
  </si>
  <si>
    <t>-615801932</t>
  </si>
  <si>
    <t>" zpětný zásyp " 686,21</t>
  </si>
  <si>
    <t>10</t>
  </si>
  <si>
    <t>M</t>
  </si>
  <si>
    <t>58344171</t>
  </si>
  <si>
    <t>štěrkodrť frakce 0-32</t>
  </si>
  <si>
    <t>-481560901</t>
  </si>
  <si>
    <t xml:space="preserve">" pro zásyp kolem zateplení základů na v. tepelné izolace " (67+16)*2*0,8*1,2   </t>
  </si>
  <si>
    <t>Svislé a kompletní konstrukce</t>
  </si>
  <si>
    <t>11</t>
  </si>
  <si>
    <t>319201321</t>
  </si>
  <si>
    <t>Vyrovnání nerovného povrchu zdiva tl do 30 mm maltou</t>
  </si>
  <si>
    <t>m2</t>
  </si>
  <si>
    <t>-279855347</t>
  </si>
  <si>
    <t>" vyrovnání zdiva na fasádách " 1110,2+100,99</t>
  </si>
  <si>
    <t>Úpravy povrchů, podlahy a osazování výplní</t>
  </si>
  <si>
    <t>12</t>
  </si>
  <si>
    <t>612142001</t>
  </si>
  <si>
    <t>Potažení vnitřních stěn sklovláknitým pletivem vtlačeným do tenkovrstvé hmoty</t>
  </si>
  <si>
    <t>-1400593296</t>
  </si>
  <si>
    <t>stěny na půdě</t>
  </si>
  <si>
    <t>" vnitřní štíty na půdě 2.NP " ((6,75+6,90)*1,5+(6,75+6,9)*4,0/2)*2</t>
  </si>
  <si>
    <t>" M 2.5.1,2.5.2 obvodové stěny " (3,2+3,68*2+0,4+2,9+3,5+4,4+3,8+7,5+(4,6+4,5+4,3)*2)*1,5</t>
  </si>
  <si>
    <t>" M 2.6.1,2.6.2 obvodové stěny " (4,4+4,6+4,55+0,3+6,8+3,8+4,4+3,4+3,5+3,7*2+0,4+3,1)*1,5</t>
  </si>
  <si>
    <t>" M 3.2. obvodové stěny " (8,1+10,6+11,4+8,1)*2*1,5</t>
  </si>
  <si>
    <t>13</t>
  </si>
  <si>
    <t>612311131</t>
  </si>
  <si>
    <t>Potažení vnitřních stěn vápenným štukem tloušťky do 3 mm</t>
  </si>
  <si>
    <t>290095753</t>
  </si>
  <si>
    <t>14</t>
  </si>
  <si>
    <t>622131101</t>
  </si>
  <si>
    <t>Cementový postřik vnějších stěn nanášený celoplošně ručně</t>
  </si>
  <si>
    <t>-1920708832</t>
  </si>
  <si>
    <t>" pro aplikaci NOP fólie pod terénem " 314,62</t>
  </si>
  <si>
    <t>" pro vyrovnávací omítku fasád " 1211,19</t>
  </si>
  <si>
    <t>622211031</t>
  </si>
  <si>
    <t>Montáž kontaktního zateplení vnějších stěn z polystyrénových desek tl do 160 mm</t>
  </si>
  <si>
    <t>2025456815</t>
  </si>
  <si>
    <t>" jihozápadní strana " (7,75+3,3+13,95)*5,5+(3,9+4,4+0,8+13,95+0,8+3,67)*10,1+(13,9+3,38+7,75)*5,5</t>
  </si>
  <si>
    <t>" štíty " 7,75*(8,1-5,5)/2*2+3,9*(11,74-10,1)/2*2</t>
  </si>
  <si>
    <t>" štíty nad střechou " 8,0*(0,7+4,5)/2*2</t>
  </si>
  <si>
    <t>" odpočet otvorů " -(1,1*1,7*6+1,1*2,1*8+1,4*2,3*2+0,9*2,1+1,2*1,8*7+1,45*3,0+1,8*3,5+1,45*3,0+1,45*2,6+1,45*3,0)</t>
  </si>
  <si>
    <t xml:space="preserve">Mezisoučet jihozápadní strana </t>
  </si>
  <si>
    <t>" severovýchodní strana " (21,7+0,3)*5,4+(1,0*2+4,4+0,8*2+13,95+3,67)*10,1+(13,9+0,3+7,75)*5,5</t>
  </si>
  <si>
    <t>" odpočet otvorů " -(1,0*1,6*7+1,2*2,0*10+1,2*1,8*7+1,4*3,0*3+1,8*3,4)</t>
  </si>
  <si>
    <t>Mezisoučet severovýchodní strana</t>
  </si>
  <si>
    <t>" jihovýchodní strana " (15,77+0,3*2)*5,5</t>
  </si>
  <si>
    <t>" odpočet otvorů " -(1,0*1,6*2+1,45*2,5)</t>
  </si>
  <si>
    <t>Mezisoučet jihovýchodní strana</t>
  </si>
  <si>
    <t>" severozápadní strana " (15,84+0,3*2)*5,4</t>
  </si>
  <si>
    <t>" odpočet otvorů " -1,0*1,6*2</t>
  </si>
  <si>
    <t>Mezisoučet severozápadní strana</t>
  </si>
  <si>
    <t>" odpočet provětrávané fasády " -100,99</t>
  </si>
  <si>
    <t>16</t>
  </si>
  <si>
    <t>28375981</t>
  </si>
  <si>
    <t>deska EPS 100 fasádní ?=0,037 tl 140mm</t>
  </si>
  <si>
    <t>-222385132</t>
  </si>
  <si>
    <t>1110,2*1,02 "Přepočtené koeficientem množství</t>
  </si>
  <si>
    <t>17</t>
  </si>
  <si>
    <t>622212051</t>
  </si>
  <si>
    <t>Montáž kontaktního zateplení vnějšího ostění hl. špalety do 400 mm z polystyrenu tl do 40 mm</t>
  </si>
  <si>
    <t>m</t>
  </si>
  <si>
    <t>-1954411128</t>
  </si>
  <si>
    <t>" JZ " (1,1+2*1,7)*6+(1,1+2*2,1)*8+(1,4+2*2,3)*2+(0,9+2*2,1)+(1,2+2*1,8)*7+(1,45+2*3,0)+(1,8+2*3,5)+(1,45+2*3,0)+(1,45+2*2,6)+(1,45+2*3,0)</t>
  </si>
  <si>
    <t>" SV " (1,0+2*1,6)*7+(1,2+2*2,0)*10+(1,2+2*1,8)*7+(1,4+2*3,0)*3+(1,8+2*3,4)</t>
  </si>
  <si>
    <t>" JV " (1,0+2*1,6)*2+(1,45+2*2,5)</t>
  </si>
  <si>
    <t>" SZ " (1,0+2*1,6)*2</t>
  </si>
  <si>
    <t>18</t>
  </si>
  <si>
    <t>28375930</t>
  </si>
  <si>
    <t>deska EPS 70 fasádní ?=0,039 tl 20mm</t>
  </si>
  <si>
    <t>618473753</t>
  </si>
  <si>
    <t>326,95*0,3</t>
  </si>
  <si>
    <t>98,085*1,1 "Přepočtené koeficientem množství</t>
  </si>
  <si>
    <t>19</t>
  </si>
  <si>
    <t>622252001</t>
  </si>
  <si>
    <t>Montáž zakládacích soklových lišt kontaktního zateplení</t>
  </si>
  <si>
    <t>1808723748</t>
  </si>
  <si>
    <t>" jihozápadní strana " 7,75+3,3+13,95+3,9+4,4+0,8+13,95+0,8+3,67+13,9+3,38+7,75</t>
  </si>
  <si>
    <t>" odpočet otvorů " -1,45*3</t>
  </si>
  <si>
    <t>" severovýchodní strana " 21,7+0,3+1,0*2+4,4+0,8*2+13,95+3,67+13,9+0,3+7,75</t>
  </si>
  <si>
    <t>" odpočet otvorů " -1,4*3-1,8</t>
  </si>
  <si>
    <t>" jihovýchodní strana " 15,77+0,3*2</t>
  </si>
  <si>
    <t>" odpočet otvorů " -1,45</t>
  </si>
  <si>
    <t>" severozápadní strana " 15,84+0,3*2</t>
  </si>
  <si>
    <t>20</t>
  </si>
  <si>
    <t>59051651</t>
  </si>
  <si>
    <t>lišta soklová Al s okapničkou zakládací U 14cm 0,95/200cm</t>
  </si>
  <si>
    <t>-1441169399</t>
  </si>
  <si>
    <t>168,13*1,05 "Přepočtené koeficientem množství</t>
  </si>
  <si>
    <t>622252002</t>
  </si>
  <si>
    <t>Montáž ostatních lišt kontaktního zateplení</t>
  </si>
  <si>
    <t>147214741</t>
  </si>
  <si>
    <t>rohové</t>
  </si>
  <si>
    <t>" JZ " 2*1,7*6+2*2,1*8+2*2,3*2+2*2,1+1,8*7+2*3,0+2*3,5+2*3,0+2*2,6+2*3,0 + " svislé rohy " 5,5*4+10,1*4</t>
  </si>
  <si>
    <t>" SV " 2*1,6*7+2*2,0*10+2*1,8*7+2*3,0*3+2*3,4 + " svislé rohy " 5,5*4+10,1*4</t>
  </si>
  <si>
    <t>" JV " 2*1,6*2+2*2,5 + " svislé rohy " 5,5*2</t>
  </si>
  <si>
    <t>" SZ " 2*1,6*2 + " svislé rohy " 5,5*2</t>
  </si>
  <si>
    <t>Mezisoučet rohovníky</t>
  </si>
  <si>
    <t xml:space="preserve">nadpraží </t>
  </si>
  <si>
    <t>" JZ " 1,1*6+1,1*8+1,4*2+0,9+1,2*7+1,45*4+1,8</t>
  </si>
  <si>
    <t>" SV " 1,0*7+1,2*10+1,2*7+1,4*3+1,8</t>
  </si>
  <si>
    <t>" JV " 1,0*2+1,45</t>
  </si>
  <si>
    <t>" SZ " 1,0*2</t>
  </si>
  <si>
    <t>Mezisoučet okapničky</t>
  </si>
  <si>
    <t>parapetní</t>
  </si>
  <si>
    <t>" JZ " 1,1*6+1,1*8+1,4*2+0,9+1,2*7</t>
  </si>
  <si>
    <t>" SV " 1,0*7+1,2*10+1,2*7</t>
  </si>
  <si>
    <t>" JV " 1,0*2</t>
  </si>
  <si>
    <t>Mezisoučet parapetní</t>
  </si>
  <si>
    <t>" začišťovací " 326,95</t>
  </si>
  <si>
    <t>" dilatační ve vnitřních rozích " 5,5*4</t>
  </si>
  <si>
    <t>22</t>
  </si>
  <si>
    <t>59051480</t>
  </si>
  <si>
    <t>profil rohový Al s tkaninou kontaktního zateplení</t>
  </si>
  <si>
    <t>1775771092</t>
  </si>
  <si>
    <t>387,2*1,05 "Přepočtené koeficientem množství</t>
  </si>
  <si>
    <t>23</t>
  </si>
  <si>
    <t>59051502</t>
  </si>
  <si>
    <t>profil dilatační rohový</t>
  </si>
  <si>
    <t>886172394</t>
  </si>
  <si>
    <t>22*1,05 "Přepočtené koeficientem množství</t>
  </si>
  <si>
    <t>24</t>
  </si>
  <si>
    <t>59051476</t>
  </si>
  <si>
    <t>profil okenní začišťovací se sklovláknitou armovací tkaninou 9 mm/2,4 m</t>
  </si>
  <si>
    <t>1002237747</t>
  </si>
  <si>
    <t>326,95*1,05 "Přepočtené koeficientem množství</t>
  </si>
  <si>
    <t>25</t>
  </si>
  <si>
    <t>59051510</t>
  </si>
  <si>
    <t>profil okenní s nepřiznanou podomítkovou okapnicí PVC 2,0 m</t>
  </si>
  <si>
    <t>916586696</t>
  </si>
  <si>
    <t>73,95*1,05 "Přepočtené koeficientem množství</t>
  </si>
  <si>
    <t>26</t>
  </si>
  <si>
    <t>59051512</t>
  </si>
  <si>
    <t>profil parapetní se sklovláknitou armovací tkaninou PVC 2 m</t>
  </si>
  <si>
    <t>-1105143891</t>
  </si>
  <si>
    <t>58,9*1,05 "Přepočtené koeficientem množství</t>
  </si>
  <si>
    <t>27</t>
  </si>
  <si>
    <t>622273031</t>
  </si>
  <si>
    <t>Montáž odvětrávané fasády stěn na hliníkový rošt tepelná izolace tl. 100 mm</t>
  </si>
  <si>
    <t>-618294606</t>
  </si>
  <si>
    <t>" jihozápadní strana " (7,75+3,3+13,95+3,9+4,4+0,8+13,95+0,8+3,67+13,9+3,38+7,75)*0,6</t>
  </si>
  <si>
    <t>" severovýchodní strana " (21,7+0,3+1,0*2+4,4+0,8*2+13,95+3,67+13,9+0,3+7,75)*0,6</t>
  </si>
  <si>
    <t>" jihovýchodní strana " (15,77+0,3*2)*0,6</t>
  </si>
  <si>
    <t>" severozápadní strana " (15,84+0,3*2)*0,6</t>
  </si>
  <si>
    <t>" odpočet otvorů " -1,45*0,6*8</t>
  </si>
  <si>
    <t>28</t>
  </si>
  <si>
    <t>59155104</t>
  </si>
  <si>
    <t>deska cementovláknitá fasádní probarvená tl 8mm</t>
  </si>
  <si>
    <t>-1576171866</t>
  </si>
  <si>
    <t>100,99*1,25 "Přepočtené koeficientem množství</t>
  </si>
  <si>
    <t>29</t>
  </si>
  <si>
    <t>622331121</t>
  </si>
  <si>
    <t>Cementová omítka hladká jednovrstvá vnějších stěn nanášená ručně</t>
  </si>
  <si>
    <t>1254016717</t>
  </si>
  <si>
    <t>" pod provětrávanou fasádu " 107,95</t>
  </si>
  <si>
    <t>30</t>
  </si>
  <si>
    <t>622532011</t>
  </si>
  <si>
    <t>Tenkovrstvá silikonová hydrofilní zrnitá omítka tl. 1,5 mm včetně penetrace vnějších stěn</t>
  </si>
  <si>
    <t>-115464883</t>
  </si>
  <si>
    <t>" zateplovací systém " 1110,2</t>
  </si>
  <si>
    <t>" ostění " 326,95*0,4</t>
  </si>
  <si>
    <t>31</t>
  </si>
  <si>
    <t>629991011</t>
  </si>
  <si>
    <t>Zakrytí výplní otvorů a svislých ploch fólií přilepenou lepící páskou</t>
  </si>
  <si>
    <t>2022068278</t>
  </si>
  <si>
    <t>" JZ " 1,1*1,7*6+1,1*2,1*8+1,4*2,3*2+0,9*2,1+1,2*1,8*7+1,45*3,0+1,8*3,5+1,45*3,0+1,45*2,6+1,45*3,0</t>
  </si>
  <si>
    <t>" SV " 1,0*1,6*7+1,2*2,0*10+1,2*1,8*7+1,4*3,0*3+1,8*3,4</t>
  </si>
  <si>
    <t>" JV " 1,0*1,6*2+1,45*2,5</t>
  </si>
  <si>
    <t>" SZ " 1,0*1,6*2</t>
  </si>
  <si>
    <t>32</t>
  </si>
  <si>
    <t>629995101</t>
  </si>
  <si>
    <t>Očištění vnějších ploch tlakovou vodou</t>
  </si>
  <si>
    <t>803211416</t>
  </si>
  <si>
    <t>" fasáda " 1211,19</t>
  </si>
  <si>
    <t>Ostatní konstrukce a práce, bourání</t>
  </si>
  <si>
    <t>33</t>
  </si>
  <si>
    <t>941211111</t>
  </si>
  <si>
    <t>Montáž lešení řadového rámového lehkého zatížení do 200 kg/m2 š do 0,9 m v do 10 m</t>
  </si>
  <si>
    <t>-389037420</t>
  </si>
  <si>
    <t>" jihozápadní strana " (7,75+13,95+1,2+3,0)*5,5+(3,0*2+4,4*2+14,0+1,2*2)*10,0+(7,75+13,95+1,2+3,0)*5,5</t>
  </si>
  <si>
    <t>" severovýchodní strana " 596,9</t>
  </si>
  <si>
    <t>" jihovýchodní strana " 16,0*(5,5+2,0)</t>
  </si>
  <si>
    <t>" severozápadní strana " 120,0</t>
  </si>
  <si>
    <t>" lešení pro štíty ze střechy " 8,0*4,5*4</t>
  </si>
  <si>
    <t>34</t>
  </si>
  <si>
    <t>941211211</t>
  </si>
  <si>
    <t>Příplatek k lešení řadovému rámovému lehkému š 0,9 m v do 25 m za první a ZKD den použití</t>
  </si>
  <si>
    <t>300850700</t>
  </si>
  <si>
    <t>1577,8*70 "Přepočtené koeficientem množství</t>
  </si>
  <si>
    <t>35</t>
  </si>
  <si>
    <t>941211811</t>
  </si>
  <si>
    <t>Demontáž lešení řadového rámového lehkého zatížení do 200 kg/m2 š do 0,9 m v do 10 m</t>
  </si>
  <si>
    <t>1721186679</t>
  </si>
  <si>
    <t>36</t>
  </si>
  <si>
    <t>949101111</t>
  </si>
  <si>
    <t>Lešení pomocné pro objekty pozemních staveb s lešeňovou podlahou v do 1,9 m zatížení do 150 kg/m2</t>
  </si>
  <si>
    <t>-982203042</t>
  </si>
  <si>
    <t>" vnitřní štíty na půdě 2.NP " (6,75+6,9)*1,2*2</t>
  </si>
  <si>
    <t>37</t>
  </si>
  <si>
    <t>965081113</t>
  </si>
  <si>
    <t>Bourání dlažby z dlaždic půdních plochy přes 1 m2</t>
  </si>
  <si>
    <t>-1501656156</t>
  </si>
  <si>
    <t xml:space="preserve">" půda " 22,0*16,0+8,0*14,5*2   </t>
  </si>
  <si>
    <t>38</t>
  </si>
  <si>
    <t>965082923</t>
  </si>
  <si>
    <t>Odstranění násypů pod podlahami tl do 100 mm pl přes 2 m2</t>
  </si>
  <si>
    <t>-500412444</t>
  </si>
  <si>
    <t>" půda " (22,0*16,0+8,0*14,5*2)*0,1</t>
  </si>
  <si>
    <t>39</t>
  </si>
  <si>
    <t>967032980R</t>
  </si>
  <si>
    <t>Vybourání konstrukce pro HUP</t>
  </si>
  <si>
    <t>kus</t>
  </si>
  <si>
    <t>1717198206</t>
  </si>
  <si>
    <t>40</t>
  </si>
  <si>
    <t>967032990R</t>
  </si>
  <si>
    <t>Odstranění oplocení včetně nosné konstrukce</t>
  </si>
  <si>
    <t>-1979759928</t>
  </si>
  <si>
    <t>41</t>
  </si>
  <si>
    <t>967032992R</t>
  </si>
  <si>
    <t>Odstranění informačních cedulí a drobných prvků na fasádě</t>
  </si>
  <si>
    <t>kpl</t>
  </si>
  <si>
    <t>-1575599671</t>
  </si>
  <si>
    <t>42</t>
  </si>
  <si>
    <t>967032995R</t>
  </si>
  <si>
    <t>Dodávka a osazení informačních cedulí na fasádě</t>
  </si>
  <si>
    <t>994406405</t>
  </si>
  <si>
    <t>43</t>
  </si>
  <si>
    <t>978036191</t>
  </si>
  <si>
    <t>Otlučení (osekání) cementových omítek vnějších ploch v rozsahu do 100 %</t>
  </si>
  <si>
    <t>559534987</t>
  </si>
  <si>
    <t>997</t>
  </si>
  <si>
    <t>Přesun sutě</t>
  </si>
  <si>
    <t>44</t>
  </si>
  <si>
    <t>997013151</t>
  </si>
  <si>
    <t>Vnitrostaveništní doprava suti a vybouraných hmot pro budovy v do 6 m s omezením mechanizace</t>
  </si>
  <si>
    <t>992821818</t>
  </si>
  <si>
    <t>45</t>
  </si>
  <si>
    <t>997013501</t>
  </si>
  <si>
    <t>Odvoz suti a vybouraných hmot na skládku nebo meziskládku do 1 km se složením</t>
  </si>
  <si>
    <t>-1990631606</t>
  </si>
  <si>
    <t>46</t>
  </si>
  <si>
    <t>997013509</t>
  </si>
  <si>
    <t>Příplatek k odvozu suti a vybouraných hmot na skládku ZKD 1 km přes 1 km</t>
  </si>
  <si>
    <t>1673175306</t>
  </si>
  <si>
    <t>47</t>
  </si>
  <si>
    <t>997013803</t>
  </si>
  <si>
    <t>Poplatek za uložení na skládce (skládkovné) stavebního odpadu cihelného kód odpadu 170 102</t>
  </si>
  <si>
    <t>1447271018</t>
  </si>
  <si>
    <t>48</t>
  </si>
  <si>
    <t>997013831</t>
  </si>
  <si>
    <t>Poplatek za uložení na skládce (skládkovné) stavebního odpadu směsného kód odpadu 170 904</t>
  </si>
  <si>
    <t>-1258358974</t>
  </si>
  <si>
    <t>998</t>
  </si>
  <si>
    <t>Přesun hmot</t>
  </si>
  <si>
    <t>49</t>
  </si>
  <si>
    <t>998017002</t>
  </si>
  <si>
    <t>Přesun hmot s omezením mechanizace pro budovy v do 12 m</t>
  </si>
  <si>
    <t>-1306583137</t>
  </si>
  <si>
    <t>PSV</t>
  </si>
  <si>
    <t>Práce a dodávky PSV</t>
  </si>
  <si>
    <t>711</t>
  </si>
  <si>
    <t>Izolace proti vodě, vlhkosti a plynům</t>
  </si>
  <si>
    <t>50</t>
  </si>
  <si>
    <t>711132101</t>
  </si>
  <si>
    <t>Provedení izolace proti zemní vlhkosti pásy na sucho svislé AIP nebo tkaninou</t>
  </si>
  <si>
    <t>-365809023</t>
  </si>
  <si>
    <t>" jihozápadní strana " (7,75+3,3+12,0)*3,0+(3,9+3,67+13,77+3,38+8,06)*4,0</t>
  </si>
  <si>
    <t>" severovýchodní strana " (8,06+0,5)*4,0</t>
  </si>
  <si>
    <t>" jihovýchodní strana " 6,65*2,5</t>
  </si>
  <si>
    <t>" severozápadní strana " 15,87*4,0</t>
  </si>
  <si>
    <t>51</t>
  </si>
  <si>
    <t>28323005</t>
  </si>
  <si>
    <t>fólie profilovaná (nopová) drenážní HDPE s výškou nopů 8mm</t>
  </si>
  <si>
    <t>284780857</t>
  </si>
  <si>
    <t>314,62*1,2 "Přepočtené koeficientem množství</t>
  </si>
  <si>
    <t>52</t>
  </si>
  <si>
    <t>998711101</t>
  </si>
  <si>
    <t>Přesun hmot tonážní pro izolace proti vodě, vlhkosti a plynům</t>
  </si>
  <si>
    <t>-1577826185</t>
  </si>
  <si>
    <t>713</t>
  </si>
  <si>
    <t>Izolace tepelné</t>
  </si>
  <si>
    <t>53</t>
  </si>
  <si>
    <t>713121121</t>
  </si>
  <si>
    <t>Montáž izolace tepelné podlah volně kladenými rohožemi, pásy, dílci, deskami 2 vrstvy</t>
  </si>
  <si>
    <t>-402987468</t>
  </si>
  <si>
    <t>" M 2.5.1 " 8,5</t>
  </si>
  <si>
    <t>" M 2.5.2 " 247,3</t>
  </si>
  <si>
    <t>" M 2.6.1 " 5,6</t>
  </si>
  <si>
    <t>" M 2.6.2 " 246,7</t>
  </si>
  <si>
    <t>" M 3.2 " 308,9</t>
  </si>
  <si>
    <t>54</t>
  </si>
  <si>
    <t>63150850</t>
  </si>
  <si>
    <t>pás tepelně izolační pro všechny druhy nezatížených izolací ?=0,038-0,039 tl 120mm</t>
  </si>
  <si>
    <t>-1559097543</t>
  </si>
  <si>
    <t>817*2,04 "Přepočtené koeficientem množství</t>
  </si>
  <si>
    <t>55</t>
  </si>
  <si>
    <t>713131141</t>
  </si>
  <si>
    <t>Montáž izolace tepelné stěn a základů lepením celoplošně rohoží, pásů, dílců, desek</t>
  </si>
  <si>
    <t>1982625951</t>
  </si>
  <si>
    <t>základy</t>
  </si>
  <si>
    <t>" jihozápadní strana " (7,75+3,3+12,0)*1,2+(3,9+3,67+13,77+3,38+8,06)*1,2</t>
  </si>
  <si>
    <t>" severovýchodní strana " (8,06+0,5)*1,2</t>
  </si>
  <si>
    <t>" jihovýchodní strana " 6,65*1,2</t>
  </si>
  <si>
    <t>" severozápadní strana " 15,87*1,2</t>
  </si>
  <si>
    <t>" odpočet světlíků " -(1,4*2+1,8*10)*1,2</t>
  </si>
  <si>
    <t>Mezisoučet základy</t>
  </si>
  <si>
    <t>Mezisoučet stěny na půdě</t>
  </si>
  <si>
    <t>56</t>
  </si>
  <si>
    <t>28376440</t>
  </si>
  <si>
    <t>deska z polystyrénu XPS, hrana rovná a strukturovaný povrch tl 50mm</t>
  </si>
  <si>
    <t>1274928772</t>
  </si>
  <si>
    <t>79,33*1,05 "Přepočtené koeficientem množství</t>
  </si>
  <si>
    <t>57</t>
  </si>
  <si>
    <t>28375950</t>
  </si>
  <si>
    <t>deska EPS 100 fasádní ?=0,037 tl 100mm</t>
  </si>
  <si>
    <t>561391989</t>
  </si>
  <si>
    <t>369,92*1,02 "Přepočtené koeficientem množství</t>
  </si>
  <si>
    <t>58</t>
  </si>
  <si>
    <t>713191133</t>
  </si>
  <si>
    <t>Montáž izolace tepelné podlah, stropů vrchem nebo střech překrytí fólií s přelepeným spojem</t>
  </si>
  <si>
    <t>242623877</t>
  </si>
  <si>
    <t>59</t>
  </si>
  <si>
    <t>28329011</t>
  </si>
  <si>
    <t>fólie PE vyztužená pro parotěsnou vrstvu (reakce na oheň - třída F) 110g/m2</t>
  </si>
  <si>
    <t>-885950815</t>
  </si>
  <si>
    <t>817*1,1 "Přepočtené koeficientem množství</t>
  </si>
  <si>
    <t>60</t>
  </si>
  <si>
    <t>998713102</t>
  </si>
  <si>
    <t>Přesun hmot tonážní pro izolace tepelné v objektech v do 12 m</t>
  </si>
  <si>
    <t>869870003</t>
  </si>
  <si>
    <t>741</t>
  </si>
  <si>
    <t>Elektroinstalace - silnoproud</t>
  </si>
  <si>
    <t>61</t>
  </si>
  <si>
    <t>741421811</t>
  </si>
  <si>
    <t>Demontáž drátu nebo lana svodového vedení D do 8 mm kolmý svod</t>
  </si>
  <si>
    <t>-704243684</t>
  </si>
  <si>
    <t>" demontáž stávajících hromosvodů " 370</t>
  </si>
  <si>
    <t>62</t>
  </si>
  <si>
    <t>741421831</t>
  </si>
  <si>
    <t>Demontáž drátu nebo lana svodového vedení D do 8 mm šikmá střecha</t>
  </si>
  <si>
    <t>1947578804</t>
  </si>
  <si>
    <t>63</t>
  </si>
  <si>
    <t>741421843</t>
  </si>
  <si>
    <t>Demontáž svorky šroubové hromosvodné se 2 šrouby</t>
  </si>
  <si>
    <t>1934513724</t>
  </si>
  <si>
    <t>64</t>
  </si>
  <si>
    <t>741421851</t>
  </si>
  <si>
    <t>Demontáž vedení hromosvodné-podpěra střešní pod hřeben</t>
  </si>
  <si>
    <t>1507328666</t>
  </si>
  <si>
    <t>65</t>
  </si>
  <si>
    <t>741421871</t>
  </si>
  <si>
    <t>Demontáž vedení hromosvodné-ochranného úhelníku délky do 1,4 m</t>
  </si>
  <si>
    <t>36776557</t>
  </si>
  <si>
    <t>762</t>
  </si>
  <si>
    <t>Konstrukce tesařské</t>
  </si>
  <si>
    <t>66</t>
  </si>
  <si>
    <t>762083121</t>
  </si>
  <si>
    <t>Impregnace řeziva proti dřevokaznému hmyzu, houbám a plísním máčením třída ohrožení 1 a 2</t>
  </si>
  <si>
    <t>1597591482</t>
  </si>
  <si>
    <t>67</t>
  </si>
  <si>
    <t>762526130</t>
  </si>
  <si>
    <t>Položení polštáře pod podlahy při osové vzdálenosti 100 cm</t>
  </si>
  <si>
    <t>580183491</t>
  </si>
  <si>
    <t>" rošt pro tepelnou izolaci na půdě " 817,0*1,2</t>
  </si>
  <si>
    <t>68</t>
  </si>
  <si>
    <t>60512130</t>
  </si>
  <si>
    <t>hranol stavební řezivo průřezu do 224cm2 do dl 6m</t>
  </si>
  <si>
    <t>-782432814</t>
  </si>
  <si>
    <t>980,4*0,06*0,24</t>
  </si>
  <si>
    <t>14,118*1,15 "Přepočtené koeficientem množství</t>
  </si>
  <si>
    <t>69</t>
  </si>
  <si>
    <t>998762102</t>
  </si>
  <si>
    <t>Přesun hmot tonážní pro kce tesařské v objektech v do 12 m</t>
  </si>
  <si>
    <t>1906051285</t>
  </si>
  <si>
    <t>764</t>
  </si>
  <si>
    <t>Konstrukce klempířské</t>
  </si>
  <si>
    <t>70</t>
  </si>
  <si>
    <t>764002851</t>
  </si>
  <si>
    <t>Demontáž oplechování parapetů do suti</t>
  </si>
  <si>
    <t>-783447637</t>
  </si>
  <si>
    <t>" 1.NP " 2,4</t>
  </si>
  <si>
    <t>71</t>
  </si>
  <si>
    <t>764246320R</t>
  </si>
  <si>
    <t>Oplechování zdí rovných mechanicky kotvené z TiZn lesklého plechu rš 150 mm</t>
  </si>
  <si>
    <t>33257953</t>
  </si>
  <si>
    <t>" K/07 " 195,0</t>
  </si>
  <si>
    <t>72</t>
  </si>
  <si>
    <t>764246343</t>
  </si>
  <si>
    <t>Oplechování parapetů rovných celoplošně lepené z TiZn lesklého plechu rš 250 mm</t>
  </si>
  <si>
    <t>-772900516</t>
  </si>
  <si>
    <t>" K/06 " 2,4</t>
  </si>
  <si>
    <t>73</t>
  </si>
  <si>
    <t>998764102</t>
  </si>
  <si>
    <t>Přesun hmot tonážní pro konstrukce klempířské v objektech v do 12 m</t>
  </si>
  <si>
    <t>-1679076428</t>
  </si>
  <si>
    <t>766</t>
  </si>
  <si>
    <t>Konstrukce truhlářské</t>
  </si>
  <si>
    <t>74</t>
  </si>
  <si>
    <t>766411821</t>
  </si>
  <si>
    <t>Demontáž truhlářského obložení stěn z palubek</t>
  </si>
  <si>
    <t>-506602020</t>
  </si>
  <si>
    <t>" jihozápadní strana " (7,75+3,3+13,95+3,9+4,4+0,8+13,95+0,8+3,67+13,9+3,38+7,75)*1,0</t>
  </si>
  <si>
    <t>" severovýchodní strana " (66,06+0,3*2+1,0*2+0,8*2)*1,0</t>
  </si>
  <si>
    <t>" jihovýchodní strana " 15,77*1,0</t>
  </si>
  <si>
    <t>" severozápadní strana " 0</t>
  </si>
  <si>
    <t>75</t>
  </si>
  <si>
    <t>766411822</t>
  </si>
  <si>
    <t>Demontáž truhlářského obložení stěn podkladových roštů</t>
  </si>
  <si>
    <t>-859029464</t>
  </si>
  <si>
    <t>767</t>
  </si>
  <si>
    <t>Konstrukce zámečnické</t>
  </si>
  <si>
    <t>76</t>
  </si>
  <si>
    <t>767661811</t>
  </si>
  <si>
    <t>Demontáž mříží pevných nebo otevíravých</t>
  </si>
  <si>
    <t>1879424117</t>
  </si>
  <si>
    <t>" JZ  "1,45*3,0*2</t>
  </si>
  <si>
    <t>" SV " 1,45*3,0</t>
  </si>
  <si>
    <t>783</t>
  </si>
  <si>
    <t>Dokončovací práce - nátěry</t>
  </si>
  <si>
    <t>77</t>
  </si>
  <si>
    <t>783823135</t>
  </si>
  <si>
    <t>Penetrační silikonový nátěr hladkých, tenkovrstvých zrnitých nebo štukových omítek</t>
  </si>
  <si>
    <t>-1043335974</t>
  </si>
  <si>
    <t>" stěny na půdě " 369,92</t>
  </si>
  <si>
    <t>" antigrafity " 294,5</t>
  </si>
  <si>
    <t>78</t>
  </si>
  <si>
    <t>783827125</t>
  </si>
  <si>
    <t>Krycí jednonásobný silikonový nátěr omítek stupně členitosti 1 a 2</t>
  </si>
  <si>
    <t>-1094070925</t>
  </si>
  <si>
    <t>79</t>
  </si>
  <si>
    <t>783846503</t>
  </si>
  <si>
    <t>Antigraffiti nátěr trvalý do 100 cyklů odstranění graffiti hladkých betonových povrchů</t>
  </si>
  <si>
    <t>652350878</t>
  </si>
  <si>
    <t>" jihozápadní strana " (7,75+3,3+13,95)*2,5+(3,9+4,4+0,8+13,95+0,8+3,67)*2,5+(13,9+3,38+7,75)*2,5</t>
  </si>
  <si>
    <t>" severovýchodní strana " (21,7+0,3)*2,5+(1,0*2+4,4+0,8*2+13,95+3,67)*2,5+(13,9+0,3+7,75)*2,5</t>
  </si>
  <si>
    <t>" jihovýchodní strana " (15,77+0,3*2)*2,5</t>
  </si>
  <si>
    <t>" severozápadní strana " (15,84+0,3*2)*2,5</t>
  </si>
  <si>
    <t>SO02_2 - Chodníky</t>
  </si>
  <si>
    <t xml:space="preserve">    5 - Komunikace pozemní</t>
  </si>
  <si>
    <t>113106121</t>
  </si>
  <si>
    <t>Rozebrání dlažeb z betonových nebo kamenných dlaždic komunikací pro pěší ručně</t>
  </si>
  <si>
    <t>-279852002</t>
  </si>
  <si>
    <t xml:space="preserve"> dlažba u objektu </t>
  </si>
  <si>
    <t>" zadní část " 57,28*5,52+(9,8+3,9)*(5,52+3,6)/2</t>
  </si>
  <si>
    <t>" k bourané verandě " 6,2*1,4+5,0*1,2</t>
  </si>
  <si>
    <t>" před bočním schodištěm " 1,85*2,15</t>
  </si>
  <si>
    <t>113106122</t>
  </si>
  <si>
    <t>Rozebrání dlažeb z kamenných dlaždic komunikací pro pěší ručně</t>
  </si>
  <si>
    <t>-1148238605</t>
  </si>
  <si>
    <t>" východní strana " (15,8-1,4)*0,6</t>
  </si>
  <si>
    <t>113107122</t>
  </si>
  <si>
    <t>Odstranění podkladu z kameniva drceného tl 200 mm ručně</t>
  </si>
  <si>
    <t>-1712339806</t>
  </si>
  <si>
    <t>" západní strana " 15,85*0,6</t>
  </si>
  <si>
    <t>113107123</t>
  </si>
  <si>
    <t>Odstranění podkladu z kameniva drceného tl 300 mm ručně</t>
  </si>
  <si>
    <t>980090537</t>
  </si>
  <si>
    <t>" zadní část, pojížděná " 57,28*5,52+(9,8+3,9)*(5,52+3,6)/2</t>
  </si>
  <si>
    <t>" stávající asfaltová plocha na jižní straně " (59,0+8,0)*2,0+13,95*3,4+13,9*3,7</t>
  </si>
  <si>
    <t>113107142</t>
  </si>
  <si>
    <t>Odstranění podkladu živičného tl 100 mm ručně</t>
  </si>
  <si>
    <t>253465094</t>
  </si>
  <si>
    <t>122301101</t>
  </si>
  <si>
    <t>Odkopávky a prokopávky nezapažené v hornině tř. 4 objem do 100 m3</t>
  </si>
  <si>
    <t>1631509881</t>
  </si>
  <si>
    <t>" dorovnání a výšková úprava pro chodníky " 629,67*0,1</t>
  </si>
  <si>
    <t>845354917</t>
  </si>
  <si>
    <t>-474737084</t>
  </si>
  <si>
    <t>1473009311</t>
  </si>
  <si>
    <t>1748072727</t>
  </si>
  <si>
    <t>62,97*2 "Přepočtené koeficientem množství</t>
  </si>
  <si>
    <t>181951102</t>
  </si>
  <si>
    <t>Úprava pláně v hornině tř. 1 až 4 se zhutněním</t>
  </si>
  <si>
    <t>-1414591767</t>
  </si>
  <si>
    <t>611,52+18,15</t>
  </si>
  <si>
    <t>Komunikace pozemní</t>
  </si>
  <si>
    <t>564750011</t>
  </si>
  <si>
    <t>Podklad z kameniva hrubého drceného vel. 8-16 mm tl 150 mm</t>
  </si>
  <si>
    <t>1149410316</t>
  </si>
  <si>
    <t>564760111</t>
  </si>
  <si>
    <t>Podklad z kameniva hrubého drceného vel. 16-32 mm tl 200 mm</t>
  </si>
  <si>
    <t>-945107877</t>
  </si>
  <si>
    <t>564961315</t>
  </si>
  <si>
    <t>Podklad z betonového recyklátu tl 200 mm</t>
  </si>
  <si>
    <t>-1163044288</t>
  </si>
  <si>
    <t>591141111</t>
  </si>
  <si>
    <t>Kladení dlažby z kostek velkých z kamene na MC tl 50 mm</t>
  </si>
  <si>
    <t>-1863918971</t>
  </si>
  <si>
    <t>" stávající asfaltová plocha na jižní straně " (59,0+8,0)*0,25</t>
  </si>
  <si>
    <t>59245601R</t>
  </si>
  <si>
    <t>Přídlažba betonová 50x25x8cm přírodní</t>
  </si>
  <si>
    <t>-2098975652</t>
  </si>
  <si>
    <t>16,75*1,1 "Přepočtené koeficientem množství</t>
  </si>
  <si>
    <t>596212213</t>
  </si>
  <si>
    <t>Kladení dlažby pozemních komunikací tl 80 mm skupiny A pl přes 300 m2</t>
  </si>
  <si>
    <t>1396425134</t>
  </si>
  <si>
    <t>" plocha na jižní straně " (59,0+8,0)*2,0+13,95*3,4+13,9*3,7</t>
  </si>
  <si>
    <t>59245030</t>
  </si>
  <si>
    <t>dlažba skladebná betonová 20x20x8 cm přírodní</t>
  </si>
  <si>
    <t>251785851</t>
  </si>
  <si>
    <t>611,518*1,01 "Přepočtené koeficientem množství</t>
  </si>
  <si>
    <t>596311111R</t>
  </si>
  <si>
    <t>Kladení dlažby komunikací pro pěší s plastickým povrchem</t>
  </si>
  <si>
    <t>-1184149743</t>
  </si>
  <si>
    <t>" varovné pásy " (3,5+3,61+0,4*2+1,75+0,8)*0,4</t>
  </si>
  <si>
    <t>59040200R</t>
  </si>
  <si>
    <t>tvarovky s plastickým povrchem</t>
  </si>
  <si>
    <t>1535358079</t>
  </si>
  <si>
    <t>596811120</t>
  </si>
  <si>
    <t>Kladení betonové dlažby komunikací pro pěší do lože z kameniva vel do 0,09 m2 plochy do 50 m2</t>
  </si>
  <si>
    <t>-1871562190</t>
  </si>
  <si>
    <t>59245021</t>
  </si>
  <si>
    <t>dlažba skladebná betonová 20x20x6 cm přírodní</t>
  </si>
  <si>
    <t>-930921256</t>
  </si>
  <si>
    <t>18,15*1,05 "Přepočtené koeficientem množství</t>
  </si>
  <si>
    <t>916131113</t>
  </si>
  <si>
    <t>Osazení silničního obrubníku betonového ležatého s boční opěrou do lože z betonu prostého</t>
  </si>
  <si>
    <t>-815845363</t>
  </si>
  <si>
    <t>" zadní část, pojížděná " 58,0+9,8+3,9+5,52</t>
  </si>
  <si>
    <t>" stávající asfaltová plocha na jižní straně " 2,0*2</t>
  </si>
  <si>
    <t>59217017</t>
  </si>
  <si>
    <t>obrubník betonový chodníkový 100x10x25 cm</t>
  </si>
  <si>
    <t>-274629793</t>
  </si>
  <si>
    <t>916331112</t>
  </si>
  <si>
    <t>Osazení zahradního obrubníku betonového do lože z betonu s boční opěrou</t>
  </si>
  <si>
    <t>-802704157</t>
  </si>
  <si>
    <t>" východní strana " 15,8-1,4</t>
  </si>
  <si>
    <t>" západní strana " 16,0</t>
  </si>
  <si>
    <t>59217001</t>
  </si>
  <si>
    <t>obrubník betonový zahradní 100 x 5 x 25 cm</t>
  </si>
  <si>
    <t>1915257208</t>
  </si>
  <si>
    <t>919735112</t>
  </si>
  <si>
    <t>Řezání stávajícího živičného krytu hl do 100 mm</t>
  </si>
  <si>
    <t>2143676007</t>
  </si>
  <si>
    <t>" stávající asfaltová plocha na jižní straně " 59,0+8,0</t>
  </si>
  <si>
    <t>935113120R</t>
  </si>
  <si>
    <t>Polymerbetonový žlab s krycím roštem šířky do 200 mm vč. napojení na kanalizaci</t>
  </si>
  <si>
    <t>-1872122855</t>
  </si>
  <si>
    <t>" v pojížděné ploše " 6,0*2+3,0</t>
  </si>
  <si>
    <t>-818007051</t>
  </si>
  <si>
    <t>1350603921</t>
  </si>
  <si>
    <t>-1052822700</t>
  </si>
  <si>
    <t>-1130758299</t>
  </si>
  <si>
    <t>997013801</t>
  </si>
  <si>
    <t>Poplatek za uložení na skládce (skládkovné) stavebního odpadu betonového kód odpadu 170 101</t>
  </si>
  <si>
    <t>2138488766</t>
  </si>
  <si>
    <t>997223845</t>
  </si>
  <si>
    <t>Poplatek za uložení na skládce (skládkovné) odpadu asfaltového bez dehtu kód odpadu 170 302</t>
  </si>
  <si>
    <t>687404105</t>
  </si>
  <si>
    <t>997223855</t>
  </si>
  <si>
    <t>Poplatek za uložení na skládce (skládkovné) kameniva kód odpadu 170 504</t>
  </si>
  <si>
    <t>-296474851</t>
  </si>
  <si>
    <t>998223011</t>
  </si>
  <si>
    <t>Přesun hmot pro pozemní komunikace s krytem dlážděným</t>
  </si>
  <si>
    <t>1580137685</t>
  </si>
  <si>
    <t>VO - SO 98-98</t>
  </si>
  <si>
    <t>VRN - Vedlejší rozpočtové náklady</t>
  </si>
  <si>
    <t xml:space="preserve">    VRN9 - Ostatní náklady</t>
  </si>
  <si>
    <t>VRN</t>
  </si>
  <si>
    <t>Vedlejší rozpočtové náklady</t>
  </si>
  <si>
    <t>012103000</t>
  </si>
  <si>
    <t>Geodetické práce před výstavbou</t>
  </si>
  <si>
    <t>171100764</t>
  </si>
  <si>
    <t>012203000</t>
  </si>
  <si>
    <t>Geodetické práce při provádění stavby - vytýčení inženýrských sítí</t>
  </si>
  <si>
    <t>774381547</t>
  </si>
  <si>
    <t>012303000</t>
  </si>
  <si>
    <t>Geodetické práce po výstavbě</t>
  </si>
  <si>
    <t>-1079204576</t>
  </si>
  <si>
    <t>032103000</t>
  </si>
  <si>
    <t>Náklady na stavební buňky</t>
  </si>
  <si>
    <t>956393875</t>
  </si>
  <si>
    <t>033203000</t>
  </si>
  <si>
    <t>Energie pro zařízení staveniště</t>
  </si>
  <si>
    <t>807283075</t>
  </si>
  <si>
    <t>034103000</t>
  </si>
  <si>
    <t>Oplocení staveniště mobilní</t>
  </si>
  <si>
    <t>1147757820</t>
  </si>
  <si>
    <t>034203000</t>
  </si>
  <si>
    <t>Opatření na ochranu pozemků sousedních se staveništěm</t>
  </si>
  <si>
    <t>257144439</t>
  </si>
  <si>
    <t>034503000</t>
  </si>
  <si>
    <t>Informační tabule na staveništi</t>
  </si>
  <si>
    <t>ks</t>
  </si>
  <si>
    <t>-1691328166</t>
  </si>
  <si>
    <t>039103000</t>
  </si>
  <si>
    <t>Rozebrání, bourání a odvoz zařízení staveniště, uvedení do původního stavu</t>
  </si>
  <si>
    <t>-2088388099</t>
  </si>
  <si>
    <t>043103000</t>
  </si>
  <si>
    <t>Zkoušky bez rozlišení</t>
  </si>
  <si>
    <t>-1307109163</t>
  </si>
  <si>
    <t>071103000</t>
  </si>
  <si>
    <t>Provoz investora, náklady na zajištění dočasných výdejen lístků</t>
  </si>
  <si>
    <t>2006611274</t>
  </si>
  <si>
    <t>VRN9</t>
  </si>
  <si>
    <t>Ostatní náklady</t>
  </si>
  <si>
    <t>091003001</t>
  </si>
  <si>
    <t xml:space="preserve">Osvědčení o shodě notifikovanou osobou v realizaci </t>
  </si>
  <si>
    <t>1024</t>
  </si>
  <si>
    <t>-1969405229</t>
  </si>
  <si>
    <t>091003002</t>
  </si>
  <si>
    <t>Osvědčení o bezpečnosti před uvedením do provozu</t>
  </si>
  <si>
    <t>1039146800</t>
  </si>
  <si>
    <t>091003003</t>
  </si>
  <si>
    <t>Dokumentace skutečného vyhotovení v listinné podobě</t>
  </si>
  <si>
    <t>1003788977</t>
  </si>
  <si>
    <t>091003004</t>
  </si>
  <si>
    <t>Dokumentace skuteč.provedení v elektron.podobě</t>
  </si>
  <si>
    <t>1574888001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</si>
</sst>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topLeftCell="A46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87"/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8" t="s">
        <v>14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3"/>
      <c r="AQ5" s="23"/>
      <c r="AR5" s="21"/>
      <c r="BE5" s="295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00" t="s">
        <v>17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3"/>
      <c r="AQ6" s="23"/>
      <c r="AR6" s="21"/>
      <c r="BE6" s="29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96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96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96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296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296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6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31</v>
      </c>
      <c r="AO13" s="23"/>
      <c r="AP13" s="23"/>
      <c r="AQ13" s="23"/>
      <c r="AR13" s="21"/>
      <c r="BE13" s="296"/>
      <c r="BS13" s="18" t="s">
        <v>6</v>
      </c>
    </row>
    <row r="14" spans="1:74" ht="12.75">
      <c r="B14" s="22"/>
      <c r="C14" s="23"/>
      <c r="D14" s="23"/>
      <c r="E14" s="301" t="s">
        <v>31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30" t="s">
        <v>28</v>
      </c>
      <c r="AL14" s="23"/>
      <c r="AM14" s="23"/>
      <c r="AN14" s="32" t="s">
        <v>31</v>
      </c>
      <c r="AO14" s="23"/>
      <c r="AP14" s="23"/>
      <c r="AQ14" s="23"/>
      <c r="AR14" s="21"/>
      <c r="BE14" s="296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6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296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296"/>
      <c r="BS17" s="18" t="s">
        <v>36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6"/>
      <c r="BS18" s="18" t="s">
        <v>37</v>
      </c>
    </row>
    <row r="19" spans="1:71" s="1" customFormat="1" ht="12" customHeight="1">
      <c r="B19" s="22"/>
      <c r="C19" s="23"/>
      <c r="D19" s="30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96"/>
      <c r="BS19" s="18" t="s">
        <v>37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296"/>
      <c r="BS20" s="18" t="s">
        <v>36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6"/>
    </row>
    <row r="22" spans="1:71" s="1" customFormat="1" ht="12" customHeight="1">
      <c r="B22" s="22"/>
      <c r="C22" s="23"/>
      <c r="D22" s="30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6"/>
    </row>
    <row r="23" spans="1:71" s="1" customFormat="1" ht="16.5" customHeight="1">
      <c r="B23" s="22"/>
      <c r="C23" s="23"/>
      <c r="D23" s="23"/>
      <c r="E23" s="303" t="s">
        <v>1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O23" s="23"/>
      <c r="AP23" s="23"/>
      <c r="AQ23" s="23"/>
      <c r="AR23" s="21"/>
      <c r="BE23" s="296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6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96"/>
    </row>
    <row r="26" spans="1:71" s="2" customFormat="1" ht="25.9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04">
        <f>ROUND(AG94,0)</f>
        <v>0</v>
      </c>
      <c r="AL26" s="305"/>
      <c r="AM26" s="305"/>
      <c r="AN26" s="305"/>
      <c r="AO26" s="305"/>
      <c r="AP26" s="37"/>
      <c r="AQ26" s="37"/>
      <c r="AR26" s="40"/>
      <c r="BE26" s="296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96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6" t="s">
        <v>41</v>
      </c>
      <c r="M28" s="306"/>
      <c r="N28" s="306"/>
      <c r="O28" s="306"/>
      <c r="P28" s="306"/>
      <c r="Q28" s="37"/>
      <c r="R28" s="37"/>
      <c r="S28" s="37"/>
      <c r="T28" s="37"/>
      <c r="U28" s="37"/>
      <c r="V28" s="37"/>
      <c r="W28" s="306" t="s">
        <v>42</v>
      </c>
      <c r="X28" s="306"/>
      <c r="Y28" s="306"/>
      <c r="Z28" s="306"/>
      <c r="AA28" s="306"/>
      <c r="AB28" s="306"/>
      <c r="AC28" s="306"/>
      <c r="AD28" s="306"/>
      <c r="AE28" s="306"/>
      <c r="AF28" s="37"/>
      <c r="AG28" s="37"/>
      <c r="AH28" s="37"/>
      <c r="AI28" s="37"/>
      <c r="AJ28" s="37"/>
      <c r="AK28" s="306" t="s">
        <v>43</v>
      </c>
      <c r="AL28" s="306"/>
      <c r="AM28" s="306"/>
      <c r="AN28" s="306"/>
      <c r="AO28" s="306"/>
      <c r="AP28" s="37"/>
      <c r="AQ28" s="37"/>
      <c r="AR28" s="40"/>
      <c r="BE28" s="296"/>
    </row>
    <row r="29" spans="1:71" s="3" customFormat="1" ht="14.45" customHeight="1">
      <c r="B29" s="41"/>
      <c r="C29" s="42"/>
      <c r="D29" s="30" t="s">
        <v>44</v>
      </c>
      <c r="E29" s="42"/>
      <c r="F29" s="30" t="s">
        <v>45</v>
      </c>
      <c r="G29" s="42"/>
      <c r="H29" s="42"/>
      <c r="I29" s="42"/>
      <c r="J29" s="42"/>
      <c r="K29" s="42"/>
      <c r="L29" s="288">
        <v>0.21</v>
      </c>
      <c r="M29" s="289"/>
      <c r="N29" s="289"/>
      <c r="O29" s="289"/>
      <c r="P29" s="289"/>
      <c r="Q29" s="42"/>
      <c r="R29" s="42"/>
      <c r="S29" s="42"/>
      <c r="T29" s="42"/>
      <c r="U29" s="42"/>
      <c r="V29" s="42"/>
      <c r="W29" s="290">
        <f>ROUND(AZ94, 0)</f>
        <v>0</v>
      </c>
      <c r="X29" s="289"/>
      <c r="Y29" s="289"/>
      <c r="Z29" s="289"/>
      <c r="AA29" s="289"/>
      <c r="AB29" s="289"/>
      <c r="AC29" s="289"/>
      <c r="AD29" s="289"/>
      <c r="AE29" s="289"/>
      <c r="AF29" s="42"/>
      <c r="AG29" s="42"/>
      <c r="AH29" s="42"/>
      <c r="AI29" s="42"/>
      <c r="AJ29" s="42"/>
      <c r="AK29" s="290">
        <f>ROUND(AV94, 0)</f>
        <v>0</v>
      </c>
      <c r="AL29" s="289"/>
      <c r="AM29" s="289"/>
      <c r="AN29" s="289"/>
      <c r="AO29" s="289"/>
      <c r="AP29" s="42"/>
      <c r="AQ29" s="42"/>
      <c r="AR29" s="43"/>
      <c r="BE29" s="297"/>
    </row>
    <row r="30" spans="1:71" s="3" customFormat="1" ht="14.45" customHeight="1">
      <c r="B30" s="41"/>
      <c r="C30" s="42"/>
      <c r="D30" s="42"/>
      <c r="E30" s="42"/>
      <c r="F30" s="30" t="s">
        <v>46</v>
      </c>
      <c r="G30" s="42"/>
      <c r="H30" s="42"/>
      <c r="I30" s="42"/>
      <c r="J30" s="42"/>
      <c r="K30" s="42"/>
      <c r="L30" s="288">
        <v>0.15</v>
      </c>
      <c r="M30" s="289"/>
      <c r="N30" s="289"/>
      <c r="O30" s="289"/>
      <c r="P30" s="289"/>
      <c r="Q30" s="42"/>
      <c r="R30" s="42"/>
      <c r="S30" s="42"/>
      <c r="T30" s="42"/>
      <c r="U30" s="42"/>
      <c r="V30" s="42"/>
      <c r="W30" s="290">
        <f>ROUND(BA94, 0)</f>
        <v>0</v>
      </c>
      <c r="X30" s="289"/>
      <c r="Y30" s="289"/>
      <c r="Z30" s="289"/>
      <c r="AA30" s="289"/>
      <c r="AB30" s="289"/>
      <c r="AC30" s="289"/>
      <c r="AD30" s="289"/>
      <c r="AE30" s="289"/>
      <c r="AF30" s="42"/>
      <c r="AG30" s="42"/>
      <c r="AH30" s="42"/>
      <c r="AI30" s="42"/>
      <c r="AJ30" s="42"/>
      <c r="AK30" s="290">
        <f>ROUND(AW94, 0)</f>
        <v>0</v>
      </c>
      <c r="AL30" s="289"/>
      <c r="AM30" s="289"/>
      <c r="AN30" s="289"/>
      <c r="AO30" s="289"/>
      <c r="AP30" s="42"/>
      <c r="AQ30" s="42"/>
      <c r="AR30" s="43"/>
      <c r="BE30" s="297"/>
    </row>
    <row r="31" spans="1:71" s="3" customFormat="1" ht="14.45" hidden="1" customHeight="1">
      <c r="B31" s="41"/>
      <c r="C31" s="42"/>
      <c r="D31" s="42"/>
      <c r="E31" s="42"/>
      <c r="F31" s="30" t="s">
        <v>47</v>
      </c>
      <c r="G31" s="42"/>
      <c r="H31" s="42"/>
      <c r="I31" s="42"/>
      <c r="J31" s="42"/>
      <c r="K31" s="42"/>
      <c r="L31" s="288">
        <v>0.21</v>
      </c>
      <c r="M31" s="289"/>
      <c r="N31" s="289"/>
      <c r="O31" s="289"/>
      <c r="P31" s="289"/>
      <c r="Q31" s="42"/>
      <c r="R31" s="42"/>
      <c r="S31" s="42"/>
      <c r="T31" s="42"/>
      <c r="U31" s="42"/>
      <c r="V31" s="42"/>
      <c r="W31" s="290">
        <f>ROUND(BB94, 0)</f>
        <v>0</v>
      </c>
      <c r="X31" s="289"/>
      <c r="Y31" s="289"/>
      <c r="Z31" s="289"/>
      <c r="AA31" s="289"/>
      <c r="AB31" s="289"/>
      <c r="AC31" s="289"/>
      <c r="AD31" s="289"/>
      <c r="AE31" s="289"/>
      <c r="AF31" s="42"/>
      <c r="AG31" s="42"/>
      <c r="AH31" s="42"/>
      <c r="AI31" s="42"/>
      <c r="AJ31" s="42"/>
      <c r="AK31" s="290">
        <v>0</v>
      </c>
      <c r="AL31" s="289"/>
      <c r="AM31" s="289"/>
      <c r="AN31" s="289"/>
      <c r="AO31" s="289"/>
      <c r="AP31" s="42"/>
      <c r="AQ31" s="42"/>
      <c r="AR31" s="43"/>
      <c r="BE31" s="297"/>
    </row>
    <row r="32" spans="1:71" s="3" customFormat="1" ht="14.45" hidden="1" customHeight="1">
      <c r="B32" s="41"/>
      <c r="C32" s="42"/>
      <c r="D32" s="42"/>
      <c r="E32" s="42"/>
      <c r="F32" s="30" t="s">
        <v>48</v>
      </c>
      <c r="G32" s="42"/>
      <c r="H32" s="42"/>
      <c r="I32" s="42"/>
      <c r="J32" s="42"/>
      <c r="K32" s="42"/>
      <c r="L32" s="288">
        <v>0.15</v>
      </c>
      <c r="M32" s="289"/>
      <c r="N32" s="289"/>
      <c r="O32" s="289"/>
      <c r="P32" s="289"/>
      <c r="Q32" s="42"/>
      <c r="R32" s="42"/>
      <c r="S32" s="42"/>
      <c r="T32" s="42"/>
      <c r="U32" s="42"/>
      <c r="V32" s="42"/>
      <c r="W32" s="290">
        <f>ROUND(BC94, 0)</f>
        <v>0</v>
      </c>
      <c r="X32" s="289"/>
      <c r="Y32" s="289"/>
      <c r="Z32" s="289"/>
      <c r="AA32" s="289"/>
      <c r="AB32" s="289"/>
      <c r="AC32" s="289"/>
      <c r="AD32" s="289"/>
      <c r="AE32" s="289"/>
      <c r="AF32" s="42"/>
      <c r="AG32" s="42"/>
      <c r="AH32" s="42"/>
      <c r="AI32" s="42"/>
      <c r="AJ32" s="42"/>
      <c r="AK32" s="290">
        <v>0</v>
      </c>
      <c r="AL32" s="289"/>
      <c r="AM32" s="289"/>
      <c r="AN32" s="289"/>
      <c r="AO32" s="289"/>
      <c r="AP32" s="42"/>
      <c r="AQ32" s="42"/>
      <c r="AR32" s="43"/>
      <c r="BE32" s="297"/>
    </row>
    <row r="33" spans="1:57" s="3" customFormat="1" ht="14.45" hidden="1" customHeight="1">
      <c r="B33" s="41"/>
      <c r="C33" s="42"/>
      <c r="D33" s="42"/>
      <c r="E33" s="42"/>
      <c r="F33" s="30" t="s">
        <v>49</v>
      </c>
      <c r="G33" s="42"/>
      <c r="H33" s="42"/>
      <c r="I33" s="42"/>
      <c r="J33" s="42"/>
      <c r="K33" s="42"/>
      <c r="L33" s="288">
        <v>0</v>
      </c>
      <c r="M33" s="289"/>
      <c r="N33" s="289"/>
      <c r="O33" s="289"/>
      <c r="P33" s="289"/>
      <c r="Q33" s="42"/>
      <c r="R33" s="42"/>
      <c r="S33" s="42"/>
      <c r="T33" s="42"/>
      <c r="U33" s="42"/>
      <c r="V33" s="42"/>
      <c r="W33" s="290">
        <f>ROUND(BD94, 0)</f>
        <v>0</v>
      </c>
      <c r="X33" s="289"/>
      <c r="Y33" s="289"/>
      <c r="Z33" s="289"/>
      <c r="AA33" s="289"/>
      <c r="AB33" s="289"/>
      <c r="AC33" s="289"/>
      <c r="AD33" s="289"/>
      <c r="AE33" s="289"/>
      <c r="AF33" s="42"/>
      <c r="AG33" s="42"/>
      <c r="AH33" s="42"/>
      <c r="AI33" s="42"/>
      <c r="AJ33" s="42"/>
      <c r="AK33" s="290">
        <v>0</v>
      </c>
      <c r="AL33" s="289"/>
      <c r="AM33" s="289"/>
      <c r="AN33" s="289"/>
      <c r="AO33" s="289"/>
      <c r="AP33" s="42"/>
      <c r="AQ33" s="42"/>
      <c r="AR33" s="43"/>
      <c r="BE33" s="297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96"/>
    </row>
    <row r="35" spans="1:57" s="2" customFormat="1" ht="25.9" customHeight="1">
      <c r="A35" s="35"/>
      <c r="B35" s="36"/>
      <c r="C35" s="44"/>
      <c r="D35" s="45" t="s">
        <v>50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51</v>
      </c>
      <c r="U35" s="46"/>
      <c r="V35" s="46"/>
      <c r="W35" s="46"/>
      <c r="X35" s="294" t="s">
        <v>52</v>
      </c>
      <c r="Y35" s="292"/>
      <c r="Z35" s="292"/>
      <c r="AA35" s="292"/>
      <c r="AB35" s="292"/>
      <c r="AC35" s="46"/>
      <c r="AD35" s="46"/>
      <c r="AE35" s="46"/>
      <c r="AF35" s="46"/>
      <c r="AG35" s="46"/>
      <c r="AH35" s="46"/>
      <c r="AI35" s="46"/>
      <c r="AJ35" s="46"/>
      <c r="AK35" s="291">
        <f>SUM(AK26:AK33)</f>
        <v>0</v>
      </c>
      <c r="AL35" s="292"/>
      <c r="AM35" s="292"/>
      <c r="AN35" s="292"/>
      <c r="AO35" s="293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53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54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56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55</v>
      </c>
      <c r="AI60" s="39"/>
      <c r="AJ60" s="39"/>
      <c r="AK60" s="39"/>
      <c r="AL60" s="39"/>
      <c r="AM60" s="53" t="s">
        <v>56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57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58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55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56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55</v>
      </c>
      <c r="AI75" s="39"/>
      <c r="AJ75" s="39"/>
      <c r="AK75" s="39"/>
      <c r="AL75" s="39"/>
      <c r="AM75" s="53" t="s">
        <v>56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59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IV1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321" t="str">
        <f>K6</f>
        <v>Ivanovice na Hané ON - REKONSTRUKCE (zateplení a bezbariérový přístup)</v>
      </c>
      <c r="M85" s="322"/>
      <c r="N85" s="322"/>
      <c r="O85" s="322"/>
      <c r="P85" s="322"/>
      <c r="Q85" s="322"/>
      <c r="R85" s="322"/>
      <c r="S85" s="322"/>
      <c r="T85" s="322"/>
      <c r="U85" s="322"/>
      <c r="V85" s="322"/>
      <c r="W85" s="322"/>
      <c r="X85" s="322"/>
      <c r="Y85" s="322"/>
      <c r="Z85" s="322"/>
      <c r="AA85" s="322"/>
      <c r="AB85" s="322"/>
      <c r="AC85" s="322"/>
      <c r="AD85" s="322"/>
      <c r="AE85" s="322"/>
      <c r="AF85" s="322"/>
      <c r="AG85" s="322"/>
      <c r="AH85" s="322"/>
      <c r="AI85" s="322"/>
      <c r="AJ85" s="322"/>
      <c r="AK85" s="322"/>
      <c r="AL85" s="322"/>
      <c r="AM85" s="322"/>
      <c r="AN85" s="322"/>
      <c r="AO85" s="322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323" t="str">
        <f>IF(AN8= "","",AN8)</f>
        <v>28. 4. 2020</v>
      </c>
      <c r="AN87" s="323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25.7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Správa železnic s.o., Dlážděná 1003/7, 11000 Praha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32</v>
      </c>
      <c r="AJ89" s="37"/>
      <c r="AK89" s="37"/>
      <c r="AL89" s="37"/>
      <c r="AM89" s="330" t="str">
        <f>IF(E17="","",E17)</f>
        <v xml:space="preserve"> DSK PLAN s.r.o., Staňkova 41, Brno</v>
      </c>
      <c r="AN89" s="331"/>
      <c r="AO89" s="331"/>
      <c r="AP89" s="331"/>
      <c r="AQ89" s="37"/>
      <c r="AR89" s="40"/>
      <c r="AS89" s="324" t="s">
        <v>60</v>
      </c>
      <c r="AT89" s="325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30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38</v>
      </c>
      <c r="AJ90" s="37"/>
      <c r="AK90" s="37"/>
      <c r="AL90" s="37"/>
      <c r="AM90" s="330" t="str">
        <f>IF(E20="","",E20)</f>
        <v xml:space="preserve"> </v>
      </c>
      <c r="AN90" s="331"/>
      <c r="AO90" s="331"/>
      <c r="AP90" s="331"/>
      <c r="AQ90" s="37"/>
      <c r="AR90" s="40"/>
      <c r="AS90" s="326"/>
      <c r="AT90" s="327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28"/>
      <c r="AT91" s="329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15" t="s">
        <v>61</v>
      </c>
      <c r="D92" s="316"/>
      <c r="E92" s="316"/>
      <c r="F92" s="316"/>
      <c r="G92" s="316"/>
      <c r="H92" s="74"/>
      <c r="I92" s="318" t="s">
        <v>62</v>
      </c>
      <c r="J92" s="316"/>
      <c r="K92" s="316"/>
      <c r="L92" s="316"/>
      <c r="M92" s="316"/>
      <c r="N92" s="316"/>
      <c r="O92" s="316"/>
      <c r="P92" s="316"/>
      <c r="Q92" s="316"/>
      <c r="R92" s="316"/>
      <c r="S92" s="316"/>
      <c r="T92" s="316"/>
      <c r="U92" s="316"/>
      <c r="V92" s="316"/>
      <c r="W92" s="316"/>
      <c r="X92" s="316"/>
      <c r="Y92" s="316"/>
      <c r="Z92" s="316"/>
      <c r="AA92" s="316"/>
      <c r="AB92" s="316"/>
      <c r="AC92" s="316"/>
      <c r="AD92" s="316"/>
      <c r="AE92" s="316"/>
      <c r="AF92" s="316"/>
      <c r="AG92" s="317" t="s">
        <v>63</v>
      </c>
      <c r="AH92" s="316"/>
      <c r="AI92" s="316"/>
      <c r="AJ92" s="316"/>
      <c r="AK92" s="316"/>
      <c r="AL92" s="316"/>
      <c r="AM92" s="316"/>
      <c r="AN92" s="318" t="s">
        <v>64</v>
      </c>
      <c r="AO92" s="316"/>
      <c r="AP92" s="319"/>
      <c r="AQ92" s="75" t="s">
        <v>65</v>
      </c>
      <c r="AR92" s="40"/>
      <c r="AS92" s="76" t="s">
        <v>66</v>
      </c>
      <c r="AT92" s="77" t="s">
        <v>67</v>
      </c>
      <c r="AU92" s="77" t="s">
        <v>68</v>
      </c>
      <c r="AV92" s="77" t="s">
        <v>69</v>
      </c>
      <c r="AW92" s="77" t="s">
        <v>70</v>
      </c>
      <c r="AX92" s="77" t="s">
        <v>71</v>
      </c>
      <c r="AY92" s="77" t="s">
        <v>72</v>
      </c>
      <c r="AZ92" s="77" t="s">
        <v>73</v>
      </c>
      <c r="BA92" s="77" t="s">
        <v>74</v>
      </c>
      <c r="BB92" s="77" t="s">
        <v>75</v>
      </c>
      <c r="BC92" s="77" t="s">
        <v>76</v>
      </c>
      <c r="BD92" s="78" t="s">
        <v>77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78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10">
        <f>ROUND(AG95+AG98,0)</f>
        <v>0</v>
      </c>
      <c r="AH94" s="310"/>
      <c r="AI94" s="310"/>
      <c r="AJ94" s="310"/>
      <c r="AK94" s="310"/>
      <c r="AL94" s="310"/>
      <c r="AM94" s="310"/>
      <c r="AN94" s="311">
        <f>SUM(AG94,AT94)</f>
        <v>0</v>
      </c>
      <c r="AO94" s="311"/>
      <c r="AP94" s="311"/>
      <c r="AQ94" s="86" t="s">
        <v>1</v>
      </c>
      <c r="AR94" s="87"/>
      <c r="AS94" s="88">
        <f>ROUND(AS95+AS98,0)</f>
        <v>0</v>
      </c>
      <c r="AT94" s="89">
        <f>ROUND(SUM(AV94:AW94),0)</f>
        <v>0</v>
      </c>
      <c r="AU94" s="90">
        <f>ROUND(AU95+AU98,5)</f>
        <v>0</v>
      </c>
      <c r="AV94" s="89">
        <f>ROUND(AZ94*L29,0)</f>
        <v>0</v>
      </c>
      <c r="AW94" s="89">
        <f>ROUND(BA94*L30,0)</f>
        <v>0</v>
      </c>
      <c r="AX94" s="89">
        <f>ROUND(BB94*L29,0)</f>
        <v>0</v>
      </c>
      <c r="AY94" s="89">
        <f>ROUND(BC94*L30,0)</f>
        <v>0</v>
      </c>
      <c r="AZ94" s="89">
        <f>ROUND(AZ95+AZ98,0)</f>
        <v>0</v>
      </c>
      <c r="BA94" s="89">
        <f>ROUND(BA95+BA98,0)</f>
        <v>0</v>
      </c>
      <c r="BB94" s="89">
        <f>ROUND(BB95+BB98,0)</f>
        <v>0</v>
      </c>
      <c r="BC94" s="89">
        <f>ROUND(BC95+BC98,0)</f>
        <v>0</v>
      </c>
      <c r="BD94" s="91">
        <f>ROUND(BD95+BD98,0)</f>
        <v>0</v>
      </c>
      <c r="BS94" s="92" t="s">
        <v>79</v>
      </c>
      <c r="BT94" s="92" t="s">
        <v>80</v>
      </c>
      <c r="BU94" s="93" t="s">
        <v>81</v>
      </c>
      <c r="BV94" s="92" t="s">
        <v>82</v>
      </c>
      <c r="BW94" s="92" t="s">
        <v>5</v>
      </c>
      <c r="BX94" s="92" t="s">
        <v>83</v>
      </c>
      <c r="CL94" s="92" t="s">
        <v>1</v>
      </c>
    </row>
    <row r="95" spans="1:91" s="7" customFormat="1" ht="16.5" customHeight="1">
      <c r="B95" s="94"/>
      <c r="C95" s="95"/>
      <c r="D95" s="309" t="s">
        <v>84</v>
      </c>
      <c r="E95" s="309"/>
      <c r="F95" s="309"/>
      <c r="G95" s="309"/>
      <c r="H95" s="309"/>
      <c r="I95" s="96"/>
      <c r="J95" s="309" t="s">
        <v>85</v>
      </c>
      <c r="K95" s="309"/>
      <c r="L95" s="309"/>
      <c r="M95" s="309"/>
      <c r="N95" s="309"/>
      <c r="O95" s="309"/>
      <c r="P95" s="309"/>
      <c r="Q95" s="309"/>
      <c r="R95" s="309"/>
      <c r="S95" s="309"/>
      <c r="T95" s="309"/>
      <c r="U95" s="309"/>
      <c r="V95" s="309"/>
      <c r="W95" s="309"/>
      <c r="X95" s="309"/>
      <c r="Y95" s="309"/>
      <c r="Z95" s="309"/>
      <c r="AA95" s="309"/>
      <c r="AB95" s="309"/>
      <c r="AC95" s="309"/>
      <c r="AD95" s="309"/>
      <c r="AE95" s="309"/>
      <c r="AF95" s="309"/>
      <c r="AG95" s="320">
        <f>ROUND(SUM(AG96:AG97),0)</f>
        <v>0</v>
      </c>
      <c r="AH95" s="308"/>
      <c r="AI95" s="308"/>
      <c r="AJ95" s="308"/>
      <c r="AK95" s="308"/>
      <c r="AL95" s="308"/>
      <c r="AM95" s="308"/>
      <c r="AN95" s="307">
        <f>SUM(AG95,AT95)</f>
        <v>0</v>
      </c>
      <c r="AO95" s="308"/>
      <c r="AP95" s="308"/>
      <c r="AQ95" s="97" t="s">
        <v>86</v>
      </c>
      <c r="AR95" s="98"/>
      <c r="AS95" s="99">
        <f>ROUND(SUM(AS96:AS97),0)</f>
        <v>0</v>
      </c>
      <c r="AT95" s="100">
        <f>ROUND(SUM(AV95:AW95),0)</f>
        <v>0</v>
      </c>
      <c r="AU95" s="101">
        <f>ROUND(SUM(AU96:AU97),5)</f>
        <v>0</v>
      </c>
      <c r="AV95" s="100">
        <f>ROUND(AZ95*L29,0)</f>
        <v>0</v>
      </c>
      <c r="AW95" s="100">
        <f>ROUND(BA95*L30,0)</f>
        <v>0</v>
      </c>
      <c r="AX95" s="100">
        <f>ROUND(BB95*L29,0)</f>
        <v>0</v>
      </c>
      <c r="AY95" s="100">
        <f>ROUND(BC95*L30,0)</f>
        <v>0</v>
      </c>
      <c r="AZ95" s="100">
        <f>ROUND(SUM(AZ96:AZ97),0)</f>
        <v>0</v>
      </c>
      <c r="BA95" s="100">
        <f>ROUND(SUM(BA96:BA97),0)</f>
        <v>0</v>
      </c>
      <c r="BB95" s="100">
        <f>ROUND(SUM(BB96:BB97),0)</f>
        <v>0</v>
      </c>
      <c r="BC95" s="100">
        <f>ROUND(SUM(BC96:BC97),0)</f>
        <v>0</v>
      </c>
      <c r="BD95" s="102">
        <f>ROUND(SUM(BD96:BD97),0)</f>
        <v>0</v>
      </c>
      <c r="BS95" s="103" t="s">
        <v>79</v>
      </c>
      <c r="BT95" s="103" t="s">
        <v>37</v>
      </c>
      <c r="BU95" s="103" t="s">
        <v>81</v>
      </c>
      <c r="BV95" s="103" t="s">
        <v>82</v>
      </c>
      <c r="BW95" s="103" t="s">
        <v>87</v>
      </c>
      <c r="BX95" s="103" t="s">
        <v>5</v>
      </c>
      <c r="CL95" s="103" t="s">
        <v>1</v>
      </c>
      <c r="CM95" s="103" t="s">
        <v>88</v>
      </c>
    </row>
    <row r="96" spans="1:91" s="4" customFormat="1" ht="16.5" customHeight="1">
      <c r="A96" s="104" t="s">
        <v>89</v>
      </c>
      <c r="B96" s="59"/>
      <c r="C96" s="105"/>
      <c r="D96" s="105"/>
      <c r="E96" s="314" t="s">
        <v>90</v>
      </c>
      <c r="F96" s="314"/>
      <c r="G96" s="314"/>
      <c r="H96" s="314"/>
      <c r="I96" s="314"/>
      <c r="J96" s="105"/>
      <c r="K96" s="314" t="s">
        <v>91</v>
      </c>
      <c r="L96" s="314"/>
      <c r="M96" s="314"/>
      <c r="N96" s="314"/>
      <c r="O96" s="314"/>
      <c r="P96" s="314"/>
      <c r="Q96" s="314"/>
      <c r="R96" s="314"/>
      <c r="S96" s="314"/>
      <c r="T96" s="314"/>
      <c r="U96" s="314"/>
      <c r="V96" s="314"/>
      <c r="W96" s="314"/>
      <c r="X96" s="314"/>
      <c r="Y96" s="314"/>
      <c r="Z96" s="314"/>
      <c r="AA96" s="314"/>
      <c r="AB96" s="314"/>
      <c r="AC96" s="314"/>
      <c r="AD96" s="314"/>
      <c r="AE96" s="314"/>
      <c r="AF96" s="314"/>
      <c r="AG96" s="312">
        <f>'SO02_1 - Zateplení'!J32</f>
        <v>0</v>
      </c>
      <c r="AH96" s="313"/>
      <c r="AI96" s="313"/>
      <c r="AJ96" s="313"/>
      <c r="AK96" s="313"/>
      <c r="AL96" s="313"/>
      <c r="AM96" s="313"/>
      <c r="AN96" s="312">
        <f>SUM(AG96,AT96)</f>
        <v>0</v>
      </c>
      <c r="AO96" s="313"/>
      <c r="AP96" s="313"/>
      <c r="AQ96" s="106" t="s">
        <v>92</v>
      </c>
      <c r="AR96" s="61"/>
      <c r="AS96" s="107">
        <v>0</v>
      </c>
      <c r="AT96" s="108">
        <f>ROUND(SUM(AV96:AW96),0)</f>
        <v>0</v>
      </c>
      <c r="AU96" s="109">
        <f>'SO02_1 - Zateplení'!P136</f>
        <v>0</v>
      </c>
      <c r="AV96" s="108">
        <f>'SO02_1 - Zateplení'!J35</f>
        <v>0</v>
      </c>
      <c r="AW96" s="108">
        <f>'SO02_1 - Zateplení'!J36</f>
        <v>0</v>
      </c>
      <c r="AX96" s="108">
        <f>'SO02_1 - Zateplení'!J37</f>
        <v>0</v>
      </c>
      <c r="AY96" s="108">
        <f>'SO02_1 - Zateplení'!J38</f>
        <v>0</v>
      </c>
      <c r="AZ96" s="108">
        <f>'SO02_1 - Zateplení'!F35</f>
        <v>0</v>
      </c>
      <c r="BA96" s="108">
        <f>'SO02_1 - Zateplení'!F36</f>
        <v>0</v>
      </c>
      <c r="BB96" s="108">
        <f>'SO02_1 - Zateplení'!F37</f>
        <v>0</v>
      </c>
      <c r="BC96" s="108">
        <f>'SO02_1 - Zateplení'!F38</f>
        <v>0</v>
      </c>
      <c r="BD96" s="110">
        <f>'SO02_1 - Zateplení'!F39</f>
        <v>0</v>
      </c>
      <c r="BT96" s="111" t="s">
        <v>88</v>
      </c>
      <c r="BV96" s="111" t="s">
        <v>82</v>
      </c>
      <c r="BW96" s="111" t="s">
        <v>93</v>
      </c>
      <c r="BX96" s="111" t="s">
        <v>87</v>
      </c>
      <c r="CL96" s="111" t="s">
        <v>1</v>
      </c>
    </row>
    <row r="97" spans="1:91" s="4" customFormat="1" ht="16.5" customHeight="1">
      <c r="A97" s="104" t="s">
        <v>89</v>
      </c>
      <c r="B97" s="59"/>
      <c r="C97" s="105"/>
      <c r="D97" s="105"/>
      <c r="E97" s="314" t="s">
        <v>94</v>
      </c>
      <c r="F97" s="314"/>
      <c r="G97" s="314"/>
      <c r="H97" s="314"/>
      <c r="I97" s="314"/>
      <c r="J97" s="105"/>
      <c r="K97" s="314" t="s">
        <v>95</v>
      </c>
      <c r="L97" s="314"/>
      <c r="M97" s="314"/>
      <c r="N97" s="314"/>
      <c r="O97" s="314"/>
      <c r="P97" s="314"/>
      <c r="Q97" s="314"/>
      <c r="R97" s="314"/>
      <c r="S97" s="314"/>
      <c r="T97" s="314"/>
      <c r="U97" s="314"/>
      <c r="V97" s="314"/>
      <c r="W97" s="314"/>
      <c r="X97" s="314"/>
      <c r="Y97" s="314"/>
      <c r="Z97" s="314"/>
      <c r="AA97" s="314"/>
      <c r="AB97" s="314"/>
      <c r="AC97" s="314"/>
      <c r="AD97" s="314"/>
      <c r="AE97" s="314"/>
      <c r="AF97" s="314"/>
      <c r="AG97" s="312">
        <f>'SO02_2 - Chodníky'!J32</f>
        <v>0</v>
      </c>
      <c r="AH97" s="313"/>
      <c r="AI97" s="313"/>
      <c r="AJ97" s="313"/>
      <c r="AK97" s="313"/>
      <c r="AL97" s="313"/>
      <c r="AM97" s="313"/>
      <c r="AN97" s="312">
        <f>SUM(AG97,AT97)</f>
        <v>0</v>
      </c>
      <c r="AO97" s="313"/>
      <c r="AP97" s="313"/>
      <c r="AQ97" s="106" t="s">
        <v>92</v>
      </c>
      <c r="AR97" s="61"/>
      <c r="AS97" s="107">
        <v>0</v>
      </c>
      <c r="AT97" s="108">
        <f>ROUND(SUM(AV97:AW97),0)</f>
        <v>0</v>
      </c>
      <c r="AU97" s="109">
        <f>'SO02_2 - Chodníky'!P126</f>
        <v>0</v>
      </c>
      <c r="AV97" s="108">
        <f>'SO02_2 - Chodníky'!J35</f>
        <v>0</v>
      </c>
      <c r="AW97" s="108">
        <f>'SO02_2 - Chodníky'!J36</f>
        <v>0</v>
      </c>
      <c r="AX97" s="108">
        <f>'SO02_2 - Chodníky'!J37</f>
        <v>0</v>
      </c>
      <c r="AY97" s="108">
        <f>'SO02_2 - Chodníky'!J38</f>
        <v>0</v>
      </c>
      <c r="AZ97" s="108">
        <f>'SO02_2 - Chodníky'!F35</f>
        <v>0</v>
      </c>
      <c r="BA97" s="108">
        <f>'SO02_2 - Chodníky'!F36</f>
        <v>0</v>
      </c>
      <c r="BB97" s="108">
        <f>'SO02_2 - Chodníky'!F37</f>
        <v>0</v>
      </c>
      <c r="BC97" s="108">
        <f>'SO02_2 - Chodníky'!F38</f>
        <v>0</v>
      </c>
      <c r="BD97" s="110">
        <f>'SO02_2 - Chodníky'!F39</f>
        <v>0</v>
      </c>
      <c r="BT97" s="111" t="s">
        <v>88</v>
      </c>
      <c r="BV97" s="111" t="s">
        <v>82</v>
      </c>
      <c r="BW97" s="111" t="s">
        <v>96</v>
      </c>
      <c r="BX97" s="111" t="s">
        <v>87</v>
      </c>
      <c r="CL97" s="111" t="s">
        <v>1</v>
      </c>
    </row>
    <row r="98" spans="1:91" s="7" customFormat="1" ht="16.5" customHeight="1">
      <c r="A98" s="104" t="s">
        <v>89</v>
      </c>
      <c r="B98" s="94"/>
      <c r="C98" s="95"/>
      <c r="D98" s="309" t="s">
        <v>97</v>
      </c>
      <c r="E98" s="309"/>
      <c r="F98" s="309"/>
      <c r="G98" s="309"/>
      <c r="H98" s="309"/>
      <c r="I98" s="96"/>
      <c r="J98" s="309" t="s">
        <v>98</v>
      </c>
      <c r="K98" s="309"/>
      <c r="L98" s="309"/>
      <c r="M98" s="309"/>
      <c r="N98" s="309"/>
      <c r="O98" s="309"/>
      <c r="P98" s="309"/>
      <c r="Q98" s="309"/>
      <c r="R98" s="309"/>
      <c r="S98" s="309"/>
      <c r="T98" s="309"/>
      <c r="U98" s="309"/>
      <c r="V98" s="309"/>
      <c r="W98" s="309"/>
      <c r="X98" s="309"/>
      <c r="Y98" s="309"/>
      <c r="Z98" s="309"/>
      <c r="AA98" s="309"/>
      <c r="AB98" s="309"/>
      <c r="AC98" s="309"/>
      <c r="AD98" s="309"/>
      <c r="AE98" s="309"/>
      <c r="AF98" s="309"/>
      <c r="AG98" s="307">
        <f>'VO - SO 98-98'!J30</f>
        <v>0</v>
      </c>
      <c r="AH98" s="308"/>
      <c r="AI98" s="308"/>
      <c r="AJ98" s="308"/>
      <c r="AK98" s="308"/>
      <c r="AL98" s="308"/>
      <c r="AM98" s="308"/>
      <c r="AN98" s="307">
        <f>SUM(AG98,AT98)</f>
        <v>0</v>
      </c>
      <c r="AO98" s="308"/>
      <c r="AP98" s="308"/>
      <c r="AQ98" s="97" t="s">
        <v>86</v>
      </c>
      <c r="AR98" s="98"/>
      <c r="AS98" s="112">
        <v>0</v>
      </c>
      <c r="AT98" s="113">
        <f>ROUND(SUM(AV98:AW98),0)</f>
        <v>0</v>
      </c>
      <c r="AU98" s="114">
        <f>'VO - SO 98-98'!P118</f>
        <v>0</v>
      </c>
      <c r="AV98" s="113">
        <f>'VO - SO 98-98'!J33</f>
        <v>0</v>
      </c>
      <c r="AW98" s="113">
        <f>'VO - SO 98-98'!J34</f>
        <v>0</v>
      </c>
      <c r="AX98" s="113">
        <f>'VO - SO 98-98'!J35</f>
        <v>0</v>
      </c>
      <c r="AY98" s="113">
        <f>'VO - SO 98-98'!J36</f>
        <v>0</v>
      </c>
      <c r="AZ98" s="113">
        <f>'VO - SO 98-98'!F33</f>
        <v>0</v>
      </c>
      <c r="BA98" s="113">
        <f>'VO - SO 98-98'!F34</f>
        <v>0</v>
      </c>
      <c r="BB98" s="113">
        <f>'VO - SO 98-98'!F35</f>
        <v>0</v>
      </c>
      <c r="BC98" s="113">
        <f>'VO - SO 98-98'!F36</f>
        <v>0</v>
      </c>
      <c r="BD98" s="115">
        <f>'VO - SO 98-98'!F37</f>
        <v>0</v>
      </c>
      <c r="BT98" s="103" t="s">
        <v>37</v>
      </c>
      <c r="BV98" s="103" t="s">
        <v>82</v>
      </c>
      <c r="BW98" s="103" t="s">
        <v>99</v>
      </c>
      <c r="BX98" s="103" t="s">
        <v>5</v>
      </c>
      <c r="CL98" s="103" t="s">
        <v>1</v>
      </c>
      <c r="CM98" s="103" t="s">
        <v>88</v>
      </c>
    </row>
    <row r="99" spans="1:91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91" s="2" customFormat="1" ht="6.95" customHeight="1">
      <c r="A100" s="3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40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algorithmName="SHA-512" hashValue="Yu3xoYxDBogIklIu8rHXC2wLnHuTbLjD9iLu32x45JPj+Cz2ozPnUXcLQgpAlYJlnqfBmdNphKye9zUt8bPyQA==" saltValue="DuioYKUdU/X4GpmXnLuxqlA+Cz7BhbG/bGjmhi9DGXeYI5bC1OoULYErwcSR87xYSK1XbZMIa7thToDUQ2sBjA==" spinCount="100000" sheet="1" objects="1" scenarios="1" formatColumns="0" formatRows="0"/>
  <mergeCells count="54"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D98:H98"/>
    <mergeCell ref="J98:AF98"/>
    <mergeCell ref="AG94:AM94"/>
    <mergeCell ref="AN94:AP94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W30:AE30"/>
    <mergeCell ref="AK30:AO30"/>
    <mergeCell ref="L30:P30"/>
    <mergeCell ref="AK31:AO31"/>
    <mergeCell ref="AG98:AM98"/>
    <mergeCell ref="AN98:AP98"/>
    <mergeCell ref="L85:AO85"/>
    <mergeCell ref="AM87:AN8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SO02_1 - Zateplení'!C2" display="/"/>
    <hyperlink ref="A97" location="'SO02_2 - Chodníky'!C2" display="/"/>
    <hyperlink ref="A98" location="'VO - SO 98-98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93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88</v>
      </c>
    </row>
    <row r="4" spans="1:46" s="1" customFormat="1" ht="24.95" customHeight="1">
      <c r="B4" s="21"/>
      <c r="D4" s="120" t="s">
        <v>100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16</v>
      </c>
      <c r="I6" s="116"/>
      <c r="L6" s="21"/>
    </row>
    <row r="7" spans="1:46" s="1" customFormat="1" ht="16.5" customHeight="1">
      <c r="B7" s="21"/>
      <c r="E7" s="335" t="str">
        <f>'Rekapitulace stavby'!K6</f>
        <v>Ivanovice na Hané ON - REKONSTRUKCE (zateplení a bezbariérový přístup)</v>
      </c>
      <c r="F7" s="336"/>
      <c r="G7" s="336"/>
      <c r="H7" s="336"/>
      <c r="I7" s="116"/>
      <c r="L7" s="21"/>
    </row>
    <row r="8" spans="1:46" s="1" customFormat="1" ht="12" customHeight="1">
      <c r="B8" s="21"/>
      <c r="D8" s="122" t="s">
        <v>101</v>
      </c>
      <c r="I8" s="116"/>
      <c r="L8" s="21"/>
    </row>
    <row r="9" spans="1:46" s="2" customFormat="1" ht="16.5" customHeight="1">
      <c r="A9" s="35"/>
      <c r="B9" s="40"/>
      <c r="C9" s="35"/>
      <c r="D9" s="35"/>
      <c r="E9" s="335" t="s">
        <v>102</v>
      </c>
      <c r="F9" s="337"/>
      <c r="G9" s="337"/>
      <c r="H9" s="337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2" t="s">
        <v>103</v>
      </c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38" t="s">
        <v>104</v>
      </c>
      <c r="F11" s="337"/>
      <c r="G11" s="337"/>
      <c r="H11" s="337"/>
      <c r="I11" s="123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123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2" t="s">
        <v>18</v>
      </c>
      <c r="E13" s="35"/>
      <c r="F13" s="111" t="s">
        <v>1</v>
      </c>
      <c r="G13" s="35"/>
      <c r="H13" s="35"/>
      <c r="I13" s="124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20</v>
      </c>
      <c r="E14" s="35"/>
      <c r="F14" s="111" t="s">
        <v>21</v>
      </c>
      <c r="G14" s="35"/>
      <c r="H14" s="35"/>
      <c r="I14" s="124" t="s">
        <v>22</v>
      </c>
      <c r="J14" s="125" t="str">
        <f>'Rekapitulace stavby'!AN8</f>
        <v>28. 4. 2020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23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2" t="s">
        <v>24</v>
      </c>
      <c r="E16" s="35"/>
      <c r="F16" s="35"/>
      <c r="G16" s="35"/>
      <c r="H16" s="35"/>
      <c r="I16" s="124" t="s">
        <v>25</v>
      </c>
      <c r="J16" s="111" t="s">
        <v>26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27</v>
      </c>
      <c r="F17" s="35"/>
      <c r="G17" s="35"/>
      <c r="H17" s="35"/>
      <c r="I17" s="124" t="s">
        <v>28</v>
      </c>
      <c r="J17" s="111" t="s">
        <v>29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23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2" t="s">
        <v>30</v>
      </c>
      <c r="E19" s="35"/>
      <c r="F19" s="35"/>
      <c r="G19" s="35"/>
      <c r="H19" s="35"/>
      <c r="I19" s="124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39" t="str">
        <f>'Rekapitulace stavby'!E14</f>
        <v>Vyplň údaj</v>
      </c>
      <c r="F20" s="340"/>
      <c r="G20" s="340"/>
      <c r="H20" s="340"/>
      <c r="I20" s="124" t="s">
        <v>28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23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2" t="s">
        <v>32</v>
      </c>
      <c r="E22" s="35"/>
      <c r="F22" s="35"/>
      <c r="G22" s="35"/>
      <c r="H22" s="35"/>
      <c r="I22" s="124" t="s">
        <v>25</v>
      </c>
      <c r="J22" s="111" t="s">
        <v>33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34</v>
      </c>
      <c r="F23" s="35"/>
      <c r="G23" s="35"/>
      <c r="H23" s="35"/>
      <c r="I23" s="124" t="s">
        <v>28</v>
      </c>
      <c r="J23" s="111" t="s">
        <v>35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23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2" t="s">
        <v>38</v>
      </c>
      <c r="E25" s="35"/>
      <c r="F25" s="35"/>
      <c r="G25" s="35"/>
      <c r="H25" s="35"/>
      <c r="I25" s="124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21</v>
      </c>
      <c r="F26" s="35"/>
      <c r="G26" s="35"/>
      <c r="H26" s="35"/>
      <c r="I26" s="124" t="s">
        <v>28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23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2" t="s">
        <v>39</v>
      </c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6"/>
      <c r="B29" s="127"/>
      <c r="C29" s="126"/>
      <c r="D29" s="126"/>
      <c r="E29" s="341" t="s">
        <v>1</v>
      </c>
      <c r="F29" s="341"/>
      <c r="G29" s="341"/>
      <c r="H29" s="341"/>
      <c r="I29" s="128"/>
      <c r="J29" s="126"/>
      <c r="K29" s="126"/>
      <c r="L29" s="129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23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32" t="s">
        <v>40</v>
      </c>
      <c r="E32" s="35"/>
      <c r="F32" s="35"/>
      <c r="G32" s="35"/>
      <c r="H32" s="35"/>
      <c r="I32" s="123"/>
      <c r="J32" s="133">
        <f>ROUND(J136, 0)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30"/>
      <c r="E33" s="130"/>
      <c r="F33" s="130"/>
      <c r="G33" s="130"/>
      <c r="H33" s="130"/>
      <c r="I33" s="131"/>
      <c r="J33" s="130"/>
      <c r="K33" s="130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34" t="s">
        <v>42</v>
      </c>
      <c r="G34" s="35"/>
      <c r="H34" s="35"/>
      <c r="I34" s="135" t="s">
        <v>41</v>
      </c>
      <c r="J34" s="134" t="s">
        <v>43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6" t="s">
        <v>44</v>
      </c>
      <c r="E35" s="122" t="s">
        <v>45</v>
      </c>
      <c r="F35" s="137">
        <f>ROUND((SUM(BE136:BE414)),  0)</f>
        <v>0</v>
      </c>
      <c r="G35" s="35"/>
      <c r="H35" s="35"/>
      <c r="I35" s="138">
        <v>0.21</v>
      </c>
      <c r="J35" s="137">
        <f>ROUND(((SUM(BE136:BE414))*I35),  0)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2" t="s">
        <v>46</v>
      </c>
      <c r="F36" s="137">
        <f>ROUND((SUM(BF136:BF414)),  0)</f>
        <v>0</v>
      </c>
      <c r="G36" s="35"/>
      <c r="H36" s="35"/>
      <c r="I36" s="138">
        <v>0.15</v>
      </c>
      <c r="J36" s="137">
        <f>ROUND(((SUM(BF136:BF414))*I36),  0)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47</v>
      </c>
      <c r="F37" s="137">
        <f>ROUND((SUM(BG136:BG414)),  0)</f>
        <v>0</v>
      </c>
      <c r="G37" s="35"/>
      <c r="H37" s="35"/>
      <c r="I37" s="138">
        <v>0.21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2" t="s">
        <v>48</v>
      </c>
      <c r="F38" s="137">
        <f>ROUND((SUM(BH136:BH414)),  0)</f>
        <v>0</v>
      </c>
      <c r="G38" s="35"/>
      <c r="H38" s="35"/>
      <c r="I38" s="138">
        <v>0.15</v>
      </c>
      <c r="J38" s="137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2" t="s">
        <v>49</v>
      </c>
      <c r="F39" s="137">
        <f>ROUND((SUM(BI136:BI414)),  0)</f>
        <v>0</v>
      </c>
      <c r="G39" s="35"/>
      <c r="H39" s="35"/>
      <c r="I39" s="138">
        <v>0</v>
      </c>
      <c r="J39" s="137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9"/>
      <c r="D41" s="140" t="s">
        <v>50</v>
      </c>
      <c r="E41" s="141"/>
      <c r="F41" s="141"/>
      <c r="G41" s="142" t="s">
        <v>51</v>
      </c>
      <c r="H41" s="143" t="s">
        <v>52</v>
      </c>
      <c r="I41" s="144"/>
      <c r="J41" s="145">
        <f>SUM(J32:J39)</f>
        <v>0</v>
      </c>
      <c r="K41" s="146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123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53</v>
      </c>
      <c r="E50" s="148"/>
      <c r="F50" s="148"/>
      <c r="G50" s="147" t="s">
        <v>54</v>
      </c>
      <c r="H50" s="148"/>
      <c r="I50" s="149"/>
      <c r="J50" s="148"/>
      <c r="K50" s="148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50" t="s">
        <v>55</v>
      </c>
      <c r="E61" s="151"/>
      <c r="F61" s="152" t="s">
        <v>56</v>
      </c>
      <c r="G61" s="150" t="s">
        <v>55</v>
      </c>
      <c r="H61" s="151"/>
      <c r="I61" s="153"/>
      <c r="J61" s="154" t="s">
        <v>56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7" t="s">
        <v>57</v>
      </c>
      <c r="E65" s="155"/>
      <c r="F65" s="155"/>
      <c r="G65" s="147" t="s">
        <v>58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50" t="s">
        <v>55</v>
      </c>
      <c r="E76" s="151"/>
      <c r="F76" s="152" t="s">
        <v>56</v>
      </c>
      <c r="G76" s="150" t="s">
        <v>55</v>
      </c>
      <c r="H76" s="151"/>
      <c r="I76" s="153"/>
      <c r="J76" s="154" t="s">
        <v>56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105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33" t="str">
        <f>E7</f>
        <v>Ivanovice na Hané ON - REKONSTRUKCE (zateplení a bezbariérový přístup)</v>
      </c>
      <c r="F85" s="334"/>
      <c r="G85" s="334"/>
      <c r="H85" s="334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101</v>
      </c>
      <c r="D86" s="23"/>
      <c r="E86" s="23"/>
      <c r="F86" s="23"/>
      <c r="G86" s="23"/>
      <c r="H86" s="23"/>
      <c r="I86" s="116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33" t="s">
        <v>102</v>
      </c>
      <c r="F87" s="332"/>
      <c r="G87" s="332"/>
      <c r="H87" s="332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103</v>
      </c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21" t="str">
        <f>E11</f>
        <v>SO02_1 - Zateplení</v>
      </c>
      <c r="F89" s="332"/>
      <c r="G89" s="332"/>
      <c r="H89" s="332"/>
      <c r="I89" s="123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 xml:space="preserve"> </v>
      </c>
      <c r="G91" s="37"/>
      <c r="H91" s="37"/>
      <c r="I91" s="124" t="s">
        <v>22</v>
      </c>
      <c r="J91" s="67" t="str">
        <f>IF(J14="","",J14)</f>
        <v>28. 4. 2020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123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5.7" customHeight="1">
      <c r="A93" s="35"/>
      <c r="B93" s="36"/>
      <c r="C93" s="30" t="s">
        <v>24</v>
      </c>
      <c r="D93" s="37"/>
      <c r="E93" s="37"/>
      <c r="F93" s="28" t="str">
        <f>E17</f>
        <v>Správa železnic s.o., Dlážděná 1003/7, 11000 Praha</v>
      </c>
      <c r="G93" s="37"/>
      <c r="H93" s="37"/>
      <c r="I93" s="124" t="s">
        <v>32</v>
      </c>
      <c r="J93" s="33" t="str">
        <f>E23</f>
        <v xml:space="preserve"> DSK PLAN s.r.o., Staňkova 41, Brno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30</v>
      </c>
      <c r="D94" s="37"/>
      <c r="E94" s="37"/>
      <c r="F94" s="28" t="str">
        <f>IF(E20="","",E20)</f>
        <v>Vyplň údaj</v>
      </c>
      <c r="G94" s="37"/>
      <c r="H94" s="37"/>
      <c r="I94" s="124" t="s">
        <v>38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63" t="s">
        <v>106</v>
      </c>
      <c r="D96" s="164"/>
      <c r="E96" s="164"/>
      <c r="F96" s="164"/>
      <c r="G96" s="164"/>
      <c r="H96" s="164"/>
      <c r="I96" s="165"/>
      <c r="J96" s="166" t="s">
        <v>107</v>
      </c>
      <c r="K96" s="16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123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67" t="s">
        <v>108</v>
      </c>
      <c r="D98" s="37"/>
      <c r="E98" s="37"/>
      <c r="F98" s="37"/>
      <c r="G98" s="37"/>
      <c r="H98" s="37"/>
      <c r="I98" s="123"/>
      <c r="J98" s="85">
        <f>J136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109</v>
      </c>
    </row>
    <row r="99" spans="1:47" s="9" customFormat="1" ht="24.95" customHeight="1">
      <c r="B99" s="168"/>
      <c r="C99" s="169"/>
      <c r="D99" s="170" t="s">
        <v>110</v>
      </c>
      <c r="E99" s="171"/>
      <c r="F99" s="171"/>
      <c r="G99" s="171"/>
      <c r="H99" s="171"/>
      <c r="I99" s="172"/>
      <c r="J99" s="173">
        <f>J137</f>
        <v>0</v>
      </c>
      <c r="K99" s="169"/>
      <c r="L99" s="174"/>
    </row>
    <row r="100" spans="1:47" s="10" customFormat="1" ht="19.899999999999999" customHeight="1">
      <c r="B100" s="175"/>
      <c r="C100" s="105"/>
      <c r="D100" s="176" t="s">
        <v>111</v>
      </c>
      <c r="E100" s="177"/>
      <c r="F100" s="177"/>
      <c r="G100" s="177"/>
      <c r="H100" s="177"/>
      <c r="I100" s="178"/>
      <c r="J100" s="179">
        <f>J138</f>
        <v>0</v>
      </c>
      <c r="K100" s="105"/>
      <c r="L100" s="180"/>
    </row>
    <row r="101" spans="1:47" s="10" customFormat="1" ht="19.899999999999999" customHeight="1">
      <c r="B101" s="175"/>
      <c r="C101" s="105"/>
      <c r="D101" s="176" t="s">
        <v>112</v>
      </c>
      <c r="E101" s="177"/>
      <c r="F101" s="177"/>
      <c r="G101" s="177"/>
      <c r="H101" s="177"/>
      <c r="I101" s="178"/>
      <c r="J101" s="179">
        <f>J169</f>
        <v>0</v>
      </c>
      <c r="K101" s="105"/>
      <c r="L101" s="180"/>
    </row>
    <row r="102" spans="1:47" s="10" customFormat="1" ht="19.899999999999999" customHeight="1">
      <c r="B102" s="175"/>
      <c r="C102" s="105"/>
      <c r="D102" s="176" t="s">
        <v>113</v>
      </c>
      <c r="E102" s="177"/>
      <c r="F102" s="177"/>
      <c r="G102" s="177"/>
      <c r="H102" s="177"/>
      <c r="I102" s="178"/>
      <c r="J102" s="179">
        <f>J172</f>
        <v>0</v>
      </c>
      <c r="K102" s="105"/>
      <c r="L102" s="180"/>
    </row>
    <row r="103" spans="1:47" s="10" customFormat="1" ht="19.899999999999999" customHeight="1">
      <c r="B103" s="175"/>
      <c r="C103" s="105"/>
      <c r="D103" s="176" t="s">
        <v>114</v>
      </c>
      <c r="E103" s="177"/>
      <c r="F103" s="177"/>
      <c r="G103" s="177"/>
      <c r="H103" s="177"/>
      <c r="I103" s="178"/>
      <c r="J103" s="179">
        <f>J285</f>
        <v>0</v>
      </c>
      <c r="K103" s="105"/>
      <c r="L103" s="180"/>
    </row>
    <row r="104" spans="1:47" s="10" customFormat="1" ht="19.899999999999999" customHeight="1">
      <c r="B104" s="175"/>
      <c r="C104" s="105"/>
      <c r="D104" s="176" t="s">
        <v>115</v>
      </c>
      <c r="E104" s="177"/>
      <c r="F104" s="177"/>
      <c r="G104" s="177"/>
      <c r="H104" s="177"/>
      <c r="I104" s="178"/>
      <c r="J104" s="179">
        <f>J307</f>
        <v>0</v>
      </c>
      <c r="K104" s="105"/>
      <c r="L104" s="180"/>
    </row>
    <row r="105" spans="1:47" s="10" customFormat="1" ht="19.899999999999999" customHeight="1">
      <c r="B105" s="175"/>
      <c r="C105" s="105"/>
      <c r="D105" s="176" t="s">
        <v>116</v>
      </c>
      <c r="E105" s="177"/>
      <c r="F105" s="177"/>
      <c r="G105" s="177"/>
      <c r="H105" s="177"/>
      <c r="I105" s="178"/>
      <c r="J105" s="179">
        <f>J313</f>
        <v>0</v>
      </c>
      <c r="K105" s="105"/>
      <c r="L105" s="180"/>
    </row>
    <row r="106" spans="1:47" s="9" customFormat="1" ht="24.95" customHeight="1">
      <c r="B106" s="168"/>
      <c r="C106" s="169"/>
      <c r="D106" s="170" t="s">
        <v>117</v>
      </c>
      <c r="E106" s="171"/>
      <c r="F106" s="171"/>
      <c r="G106" s="171"/>
      <c r="H106" s="171"/>
      <c r="I106" s="172"/>
      <c r="J106" s="173">
        <f>J315</f>
        <v>0</v>
      </c>
      <c r="K106" s="169"/>
      <c r="L106" s="174"/>
    </row>
    <row r="107" spans="1:47" s="10" customFormat="1" ht="19.899999999999999" customHeight="1">
      <c r="B107" s="175"/>
      <c r="C107" s="105"/>
      <c r="D107" s="176" t="s">
        <v>118</v>
      </c>
      <c r="E107" s="177"/>
      <c r="F107" s="177"/>
      <c r="G107" s="177"/>
      <c r="H107" s="177"/>
      <c r="I107" s="178"/>
      <c r="J107" s="179">
        <f>J316</f>
        <v>0</v>
      </c>
      <c r="K107" s="105"/>
      <c r="L107" s="180"/>
    </row>
    <row r="108" spans="1:47" s="10" customFormat="1" ht="19.899999999999999" customHeight="1">
      <c r="B108" s="175"/>
      <c r="C108" s="105"/>
      <c r="D108" s="176" t="s">
        <v>119</v>
      </c>
      <c r="E108" s="177"/>
      <c r="F108" s="177"/>
      <c r="G108" s="177"/>
      <c r="H108" s="177"/>
      <c r="I108" s="178"/>
      <c r="J108" s="179">
        <f>J326</f>
        <v>0</v>
      </c>
      <c r="K108" s="105"/>
      <c r="L108" s="180"/>
    </row>
    <row r="109" spans="1:47" s="10" customFormat="1" ht="19.899999999999999" customHeight="1">
      <c r="B109" s="175"/>
      <c r="C109" s="105"/>
      <c r="D109" s="176" t="s">
        <v>120</v>
      </c>
      <c r="E109" s="177"/>
      <c r="F109" s="177"/>
      <c r="G109" s="177"/>
      <c r="H109" s="177"/>
      <c r="I109" s="178"/>
      <c r="J109" s="179">
        <f>J359</f>
        <v>0</v>
      </c>
      <c r="K109" s="105"/>
      <c r="L109" s="180"/>
    </row>
    <row r="110" spans="1:47" s="10" customFormat="1" ht="19.899999999999999" customHeight="1">
      <c r="B110" s="175"/>
      <c r="C110" s="105"/>
      <c r="D110" s="176" t="s">
        <v>121</v>
      </c>
      <c r="E110" s="177"/>
      <c r="F110" s="177"/>
      <c r="G110" s="177"/>
      <c r="H110" s="177"/>
      <c r="I110" s="178"/>
      <c r="J110" s="179">
        <f>J366</f>
        <v>0</v>
      </c>
      <c r="K110" s="105"/>
      <c r="L110" s="180"/>
    </row>
    <row r="111" spans="1:47" s="10" customFormat="1" ht="19.899999999999999" customHeight="1">
      <c r="B111" s="175"/>
      <c r="C111" s="105"/>
      <c r="D111" s="176" t="s">
        <v>122</v>
      </c>
      <c r="E111" s="177"/>
      <c r="F111" s="177"/>
      <c r="G111" s="177"/>
      <c r="H111" s="177"/>
      <c r="I111" s="178"/>
      <c r="J111" s="179">
        <f>J374</f>
        <v>0</v>
      </c>
      <c r="K111" s="105"/>
      <c r="L111" s="180"/>
    </row>
    <row r="112" spans="1:47" s="10" customFormat="1" ht="19.899999999999999" customHeight="1">
      <c r="B112" s="175"/>
      <c r="C112" s="105"/>
      <c r="D112" s="176" t="s">
        <v>123</v>
      </c>
      <c r="E112" s="177"/>
      <c r="F112" s="177"/>
      <c r="G112" s="177"/>
      <c r="H112" s="177"/>
      <c r="I112" s="178"/>
      <c r="J112" s="179">
        <f>J382</f>
        <v>0</v>
      </c>
      <c r="K112" s="105"/>
      <c r="L112" s="180"/>
    </row>
    <row r="113" spans="1:31" s="10" customFormat="1" ht="19.899999999999999" customHeight="1">
      <c r="B113" s="175"/>
      <c r="C113" s="105"/>
      <c r="D113" s="176" t="s">
        <v>124</v>
      </c>
      <c r="E113" s="177"/>
      <c r="F113" s="177"/>
      <c r="G113" s="177"/>
      <c r="H113" s="177"/>
      <c r="I113" s="178"/>
      <c r="J113" s="179">
        <f>J390</f>
        <v>0</v>
      </c>
      <c r="K113" s="105"/>
      <c r="L113" s="180"/>
    </row>
    <row r="114" spans="1:31" s="10" customFormat="1" ht="19.899999999999999" customHeight="1">
      <c r="B114" s="175"/>
      <c r="C114" s="105"/>
      <c r="D114" s="176" t="s">
        <v>125</v>
      </c>
      <c r="E114" s="177"/>
      <c r="F114" s="177"/>
      <c r="G114" s="177"/>
      <c r="H114" s="177"/>
      <c r="I114" s="178"/>
      <c r="J114" s="179">
        <f>J395</f>
        <v>0</v>
      </c>
      <c r="K114" s="105"/>
      <c r="L114" s="180"/>
    </row>
    <row r="115" spans="1:31" s="2" customFormat="1" ht="21.75" customHeight="1">
      <c r="A115" s="35"/>
      <c r="B115" s="36"/>
      <c r="C115" s="37"/>
      <c r="D115" s="37"/>
      <c r="E115" s="37"/>
      <c r="F115" s="37"/>
      <c r="G115" s="37"/>
      <c r="H115" s="37"/>
      <c r="I115" s="123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6.95" customHeight="1">
      <c r="A116" s="35"/>
      <c r="B116" s="55"/>
      <c r="C116" s="56"/>
      <c r="D116" s="56"/>
      <c r="E116" s="56"/>
      <c r="F116" s="56"/>
      <c r="G116" s="56"/>
      <c r="H116" s="56"/>
      <c r="I116" s="159"/>
      <c r="J116" s="56"/>
      <c r="K116" s="56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20" spans="1:31" s="2" customFormat="1" ht="6.95" customHeight="1">
      <c r="A120" s="35"/>
      <c r="B120" s="57"/>
      <c r="C120" s="58"/>
      <c r="D120" s="58"/>
      <c r="E120" s="58"/>
      <c r="F120" s="58"/>
      <c r="G120" s="58"/>
      <c r="H120" s="58"/>
      <c r="I120" s="162"/>
      <c r="J120" s="58"/>
      <c r="K120" s="58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24.95" customHeight="1">
      <c r="A121" s="35"/>
      <c r="B121" s="36"/>
      <c r="C121" s="24" t="s">
        <v>126</v>
      </c>
      <c r="D121" s="37"/>
      <c r="E121" s="37"/>
      <c r="F121" s="37"/>
      <c r="G121" s="37"/>
      <c r="H121" s="37"/>
      <c r="I121" s="123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123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16</v>
      </c>
      <c r="D123" s="37"/>
      <c r="E123" s="37"/>
      <c r="F123" s="37"/>
      <c r="G123" s="37"/>
      <c r="H123" s="37"/>
      <c r="I123" s="123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>
      <c r="A124" s="35"/>
      <c r="B124" s="36"/>
      <c r="C124" s="37"/>
      <c r="D124" s="37"/>
      <c r="E124" s="333" t="str">
        <f>E7</f>
        <v>Ivanovice na Hané ON - REKONSTRUKCE (zateplení a bezbariérový přístup)</v>
      </c>
      <c r="F124" s="334"/>
      <c r="G124" s="334"/>
      <c r="H124" s="334"/>
      <c r="I124" s="123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1" customFormat="1" ht="12" customHeight="1">
      <c r="B125" s="22"/>
      <c r="C125" s="30" t="s">
        <v>101</v>
      </c>
      <c r="D125" s="23"/>
      <c r="E125" s="23"/>
      <c r="F125" s="23"/>
      <c r="G125" s="23"/>
      <c r="H125" s="23"/>
      <c r="I125" s="116"/>
      <c r="J125" s="23"/>
      <c r="K125" s="23"/>
      <c r="L125" s="21"/>
    </row>
    <row r="126" spans="1:31" s="2" customFormat="1" ht="16.5" customHeight="1">
      <c r="A126" s="35"/>
      <c r="B126" s="36"/>
      <c r="C126" s="37"/>
      <c r="D126" s="37"/>
      <c r="E126" s="333" t="s">
        <v>102</v>
      </c>
      <c r="F126" s="332"/>
      <c r="G126" s="332"/>
      <c r="H126" s="332"/>
      <c r="I126" s="123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2" customHeight="1">
      <c r="A127" s="35"/>
      <c r="B127" s="36"/>
      <c r="C127" s="30" t="s">
        <v>103</v>
      </c>
      <c r="D127" s="37"/>
      <c r="E127" s="37"/>
      <c r="F127" s="37"/>
      <c r="G127" s="37"/>
      <c r="H127" s="37"/>
      <c r="I127" s="123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6.5" customHeight="1">
      <c r="A128" s="35"/>
      <c r="B128" s="36"/>
      <c r="C128" s="37"/>
      <c r="D128" s="37"/>
      <c r="E128" s="321" t="str">
        <f>E11</f>
        <v>SO02_1 - Zateplení</v>
      </c>
      <c r="F128" s="332"/>
      <c r="G128" s="332"/>
      <c r="H128" s="332"/>
      <c r="I128" s="123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6.95" customHeight="1">
      <c r="A129" s="35"/>
      <c r="B129" s="36"/>
      <c r="C129" s="37"/>
      <c r="D129" s="37"/>
      <c r="E129" s="37"/>
      <c r="F129" s="37"/>
      <c r="G129" s="37"/>
      <c r="H129" s="37"/>
      <c r="I129" s="123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2" customHeight="1">
      <c r="A130" s="35"/>
      <c r="B130" s="36"/>
      <c r="C130" s="30" t="s">
        <v>20</v>
      </c>
      <c r="D130" s="37"/>
      <c r="E130" s="37"/>
      <c r="F130" s="28" t="str">
        <f>F14</f>
        <v xml:space="preserve"> </v>
      </c>
      <c r="G130" s="37"/>
      <c r="H130" s="37"/>
      <c r="I130" s="124" t="s">
        <v>22</v>
      </c>
      <c r="J130" s="67" t="str">
        <f>IF(J14="","",J14)</f>
        <v>28. 4. 2020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6.95" customHeight="1">
      <c r="A131" s="35"/>
      <c r="B131" s="36"/>
      <c r="C131" s="37"/>
      <c r="D131" s="37"/>
      <c r="E131" s="37"/>
      <c r="F131" s="37"/>
      <c r="G131" s="37"/>
      <c r="H131" s="37"/>
      <c r="I131" s="123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25.7" customHeight="1">
      <c r="A132" s="35"/>
      <c r="B132" s="36"/>
      <c r="C132" s="30" t="s">
        <v>24</v>
      </c>
      <c r="D132" s="37"/>
      <c r="E132" s="37"/>
      <c r="F132" s="28" t="str">
        <f>E17</f>
        <v>Správa železnic s.o., Dlážděná 1003/7, 11000 Praha</v>
      </c>
      <c r="G132" s="37"/>
      <c r="H132" s="37"/>
      <c r="I132" s="124" t="s">
        <v>32</v>
      </c>
      <c r="J132" s="33" t="str">
        <f>E23</f>
        <v xml:space="preserve"> DSK PLAN s.r.o., Staňkova 41, Brno</v>
      </c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5.2" customHeight="1">
      <c r="A133" s="35"/>
      <c r="B133" s="36"/>
      <c r="C133" s="30" t="s">
        <v>30</v>
      </c>
      <c r="D133" s="37"/>
      <c r="E133" s="37"/>
      <c r="F133" s="28" t="str">
        <f>IF(E20="","",E20)</f>
        <v>Vyplň údaj</v>
      </c>
      <c r="G133" s="37"/>
      <c r="H133" s="37"/>
      <c r="I133" s="124" t="s">
        <v>38</v>
      </c>
      <c r="J133" s="33" t="str">
        <f>E26</f>
        <v xml:space="preserve"> </v>
      </c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0.35" customHeight="1">
      <c r="A134" s="35"/>
      <c r="B134" s="36"/>
      <c r="C134" s="37"/>
      <c r="D134" s="37"/>
      <c r="E134" s="37"/>
      <c r="F134" s="37"/>
      <c r="G134" s="37"/>
      <c r="H134" s="37"/>
      <c r="I134" s="123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11" customFormat="1" ht="29.25" customHeight="1">
      <c r="A135" s="181"/>
      <c r="B135" s="182"/>
      <c r="C135" s="183" t="s">
        <v>127</v>
      </c>
      <c r="D135" s="184" t="s">
        <v>65</v>
      </c>
      <c r="E135" s="184" t="s">
        <v>61</v>
      </c>
      <c r="F135" s="184" t="s">
        <v>62</v>
      </c>
      <c r="G135" s="184" t="s">
        <v>128</v>
      </c>
      <c r="H135" s="184" t="s">
        <v>129</v>
      </c>
      <c r="I135" s="185" t="s">
        <v>130</v>
      </c>
      <c r="J135" s="186" t="s">
        <v>107</v>
      </c>
      <c r="K135" s="187" t="s">
        <v>131</v>
      </c>
      <c r="L135" s="188"/>
      <c r="M135" s="76" t="s">
        <v>1</v>
      </c>
      <c r="N135" s="77" t="s">
        <v>44</v>
      </c>
      <c r="O135" s="77" t="s">
        <v>132</v>
      </c>
      <c r="P135" s="77" t="s">
        <v>133</v>
      </c>
      <c r="Q135" s="77" t="s">
        <v>134</v>
      </c>
      <c r="R135" s="77" t="s">
        <v>135</v>
      </c>
      <c r="S135" s="77" t="s">
        <v>136</v>
      </c>
      <c r="T135" s="78" t="s">
        <v>137</v>
      </c>
      <c r="U135" s="181"/>
      <c r="V135" s="181"/>
      <c r="W135" s="181"/>
      <c r="X135" s="181"/>
      <c r="Y135" s="181"/>
      <c r="Z135" s="181"/>
      <c r="AA135" s="181"/>
      <c r="AB135" s="181"/>
      <c r="AC135" s="181"/>
      <c r="AD135" s="181"/>
      <c r="AE135" s="181"/>
    </row>
    <row r="136" spans="1:65" s="2" customFormat="1" ht="22.9" customHeight="1">
      <c r="A136" s="35"/>
      <c r="B136" s="36"/>
      <c r="C136" s="83" t="s">
        <v>138</v>
      </c>
      <c r="D136" s="37"/>
      <c r="E136" s="37"/>
      <c r="F136" s="37"/>
      <c r="G136" s="37"/>
      <c r="H136" s="37"/>
      <c r="I136" s="123"/>
      <c r="J136" s="189">
        <f>BK136</f>
        <v>0</v>
      </c>
      <c r="K136" s="37"/>
      <c r="L136" s="40"/>
      <c r="M136" s="79"/>
      <c r="N136" s="190"/>
      <c r="O136" s="80"/>
      <c r="P136" s="191">
        <f>P137+P315</f>
        <v>0</v>
      </c>
      <c r="Q136" s="80"/>
      <c r="R136" s="191">
        <f>R137+R315</f>
        <v>0</v>
      </c>
      <c r="S136" s="80"/>
      <c r="T136" s="192">
        <f>T137+T315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79</v>
      </c>
      <c r="AU136" s="18" t="s">
        <v>109</v>
      </c>
      <c r="BK136" s="193">
        <f>BK137+BK315</f>
        <v>0</v>
      </c>
    </row>
    <row r="137" spans="1:65" s="12" customFormat="1" ht="25.9" customHeight="1">
      <c r="B137" s="194"/>
      <c r="C137" s="195"/>
      <c r="D137" s="196" t="s">
        <v>79</v>
      </c>
      <c r="E137" s="197" t="s">
        <v>139</v>
      </c>
      <c r="F137" s="197" t="s">
        <v>140</v>
      </c>
      <c r="G137" s="195"/>
      <c r="H137" s="195"/>
      <c r="I137" s="198"/>
      <c r="J137" s="199">
        <f>BK137</f>
        <v>0</v>
      </c>
      <c r="K137" s="195"/>
      <c r="L137" s="200"/>
      <c r="M137" s="201"/>
      <c r="N137" s="202"/>
      <c r="O137" s="202"/>
      <c r="P137" s="203">
        <f>P138+P169+P172+P285+P307+P313</f>
        <v>0</v>
      </c>
      <c r="Q137" s="202"/>
      <c r="R137" s="203">
        <f>R138+R169+R172+R285+R307+R313</f>
        <v>0</v>
      </c>
      <c r="S137" s="202"/>
      <c r="T137" s="204">
        <f>T138+T169+T172+T285+T307+T313</f>
        <v>0</v>
      </c>
      <c r="AR137" s="205" t="s">
        <v>37</v>
      </c>
      <c r="AT137" s="206" t="s">
        <v>79</v>
      </c>
      <c r="AU137" s="206" t="s">
        <v>80</v>
      </c>
      <c r="AY137" s="205" t="s">
        <v>141</v>
      </c>
      <c r="BK137" s="207">
        <f>BK138+BK169+BK172+BK285+BK307+BK313</f>
        <v>0</v>
      </c>
    </row>
    <row r="138" spans="1:65" s="12" customFormat="1" ht="22.9" customHeight="1">
      <c r="B138" s="194"/>
      <c r="C138" s="195"/>
      <c r="D138" s="196" t="s">
        <v>79</v>
      </c>
      <c r="E138" s="208" t="s">
        <v>37</v>
      </c>
      <c r="F138" s="208" t="s">
        <v>142</v>
      </c>
      <c r="G138" s="195"/>
      <c r="H138" s="195"/>
      <c r="I138" s="198"/>
      <c r="J138" s="209">
        <f>BK138</f>
        <v>0</v>
      </c>
      <c r="K138" s="195"/>
      <c r="L138" s="200"/>
      <c r="M138" s="201"/>
      <c r="N138" s="202"/>
      <c r="O138" s="202"/>
      <c r="P138" s="203">
        <f>SUM(P139:P168)</f>
        <v>0</v>
      </c>
      <c r="Q138" s="202"/>
      <c r="R138" s="203">
        <f>SUM(R139:R168)</f>
        <v>0</v>
      </c>
      <c r="S138" s="202"/>
      <c r="T138" s="204">
        <f>SUM(T139:T168)</f>
        <v>0</v>
      </c>
      <c r="AR138" s="205" t="s">
        <v>37</v>
      </c>
      <c r="AT138" s="206" t="s">
        <v>79</v>
      </c>
      <c r="AU138" s="206" t="s">
        <v>37</v>
      </c>
      <c r="AY138" s="205" t="s">
        <v>141</v>
      </c>
      <c r="BK138" s="207">
        <f>SUM(BK139:BK168)</f>
        <v>0</v>
      </c>
    </row>
    <row r="139" spans="1:65" s="2" customFormat="1" ht="21.75" customHeight="1">
      <c r="A139" s="35"/>
      <c r="B139" s="36"/>
      <c r="C139" s="210" t="s">
        <v>37</v>
      </c>
      <c r="D139" s="210" t="s">
        <v>143</v>
      </c>
      <c r="E139" s="211" t="s">
        <v>144</v>
      </c>
      <c r="F139" s="212" t="s">
        <v>145</v>
      </c>
      <c r="G139" s="213" t="s">
        <v>146</v>
      </c>
      <c r="H139" s="214">
        <v>686.21400000000006</v>
      </c>
      <c r="I139" s="215"/>
      <c r="J139" s="216">
        <f>ROUND(I139*H139,2)</f>
        <v>0</v>
      </c>
      <c r="K139" s="217"/>
      <c r="L139" s="40"/>
      <c r="M139" s="218" t="s">
        <v>1</v>
      </c>
      <c r="N139" s="219" t="s">
        <v>45</v>
      </c>
      <c r="O139" s="72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2" t="s">
        <v>147</v>
      </c>
      <c r="AT139" s="222" t="s">
        <v>143</v>
      </c>
      <c r="AU139" s="222" t="s">
        <v>88</v>
      </c>
      <c r="AY139" s="18" t="s">
        <v>141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8" t="s">
        <v>37</v>
      </c>
      <c r="BK139" s="223">
        <f>ROUND(I139*H139,2)</f>
        <v>0</v>
      </c>
      <c r="BL139" s="18" t="s">
        <v>147</v>
      </c>
      <c r="BM139" s="222" t="s">
        <v>148</v>
      </c>
    </row>
    <row r="140" spans="1:65" s="13" customFormat="1">
      <c r="B140" s="224"/>
      <c r="C140" s="225"/>
      <c r="D140" s="226" t="s">
        <v>149</v>
      </c>
      <c r="E140" s="227" t="s">
        <v>1</v>
      </c>
      <c r="F140" s="228" t="s">
        <v>150</v>
      </c>
      <c r="G140" s="225"/>
      <c r="H140" s="227" t="s">
        <v>1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AT140" s="234" t="s">
        <v>149</v>
      </c>
      <c r="AU140" s="234" t="s">
        <v>88</v>
      </c>
      <c r="AV140" s="13" t="s">
        <v>37</v>
      </c>
      <c r="AW140" s="13" t="s">
        <v>36</v>
      </c>
      <c r="AX140" s="13" t="s">
        <v>80</v>
      </c>
      <c r="AY140" s="234" t="s">
        <v>141</v>
      </c>
    </row>
    <row r="141" spans="1:65" s="14" customFormat="1" ht="33.75">
      <c r="B141" s="235"/>
      <c r="C141" s="236"/>
      <c r="D141" s="226" t="s">
        <v>149</v>
      </c>
      <c r="E141" s="237" t="s">
        <v>1</v>
      </c>
      <c r="F141" s="238" t="s">
        <v>151</v>
      </c>
      <c r="G141" s="236"/>
      <c r="H141" s="239">
        <v>430.88799999999998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AT141" s="245" t="s">
        <v>149</v>
      </c>
      <c r="AU141" s="245" t="s">
        <v>88</v>
      </c>
      <c r="AV141" s="14" t="s">
        <v>88</v>
      </c>
      <c r="AW141" s="14" t="s">
        <v>36</v>
      </c>
      <c r="AX141" s="14" t="s">
        <v>80</v>
      </c>
      <c r="AY141" s="245" t="s">
        <v>141</v>
      </c>
    </row>
    <row r="142" spans="1:65" s="14" customFormat="1">
      <c r="B142" s="235"/>
      <c r="C142" s="236"/>
      <c r="D142" s="226" t="s">
        <v>149</v>
      </c>
      <c r="E142" s="237" t="s">
        <v>1</v>
      </c>
      <c r="F142" s="238" t="s">
        <v>152</v>
      </c>
      <c r="G142" s="236"/>
      <c r="H142" s="239">
        <v>74.900000000000006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AT142" s="245" t="s">
        <v>149</v>
      </c>
      <c r="AU142" s="245" t="s">
        <v>88</v>
      </c>
      <c r="AV142" s="14" t="s">
        <v>88</v>
      </c>
      <c r="AW142" s="14" t="s">
        <v>36</v>
      </c>
      <c r="AX142" s="14" t="s">
        <v>80</v>
      </c>
      <c r="AY142" s="245" t="s">
        <v>141</v>
      </c>
    </row>
    <row r="143" spans="1:65" s="14" customFormat="1">
      <c r="B143" s="235"/>
      <c r="C143" s="236"/>
      <c r="D143" s="226" t="s">
        <v>149</v>
      </c>
      <c r="E143" s="237" t="s">
        <v>1</v>
      </c>
      <c r="F143" s="238" t="s">
        <v>153</v>
      </c>
      <c r="G143" s="236"/>
      <c r="H143" s="239">
        <v>41.563000000000002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149</v>
      </c>
      <c r="AU143" s="245" t="s">
        <v>88</v>
      </c>
      <c r="AV143" s="14" t="s">
        <v>88</v>
      </c>
      <c r="AW143" s="14" t="s">
        <v>36</v>
      </c>
      <c r="AX143" s="14" t="s">
        <v>80</v>
      </c>
      <c r="AY143" s="245" t="s">
        <v>141</v>
      </c>
    </row>
    <row r="144" spans="1:65" s="14" customFormat="1">
      <c r="B144" s="235"/>
      <c r="C144" s="236"/>
      <c r="D144" s="226" t="s">
        <v>149</v>
      </c>
      <c r="E144" s="237" t="s">
        <v>1</v>
      </c>
      <c r="F144" s="238" t="s">
        <v>154</v>
      </c>
      <c r="G144" s="236"/>
      <c r="H144" s="239">
        <v>138.863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149</v>
      </c>
      <c r="AU144" s="245" t="s">
        <v>88</v>
      </c>
      <c r="AV144" s="14" t="s">
        <v>88</v>
      </c>
      <c r="AW144" s="14" t="s">
        <v>36</v>
      </c>
      <c r="AX144" s="14" t="s">
        <v>80</v>
      </c>
      <c r="AY144" s="245" t="s">
        <v>141</v>
      </c>
    </row>
    <row r="145" spans="1:65" s="15" customFormat="1">
      <c r="B145" s="246"/>
      <c r="C145" s="247"/>
      <c r="D145" s="226" t="s">
        <v>149</v>
      </c>
      <c r="E145" s="248" t="s">
        <v>1</v>
      </c>
      <c r="F145" s="249" t="s">
        <v>155</v>
      </c>
      <c r="G145" s="247"/>
      <c r="H145" s="250">
        <v>686.21399999999994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AT145" s="256" t="s">
        <v>149</v>
      </c>
      <c r="AU145" s="256" t="s">
        <v>88</v>
      </c>
      <c r="AV145" s="15" t="s">
        <v>147</v>
      </c>
      <c r="AW145" s="15" t="s">
        <v>36</v>
      </c>
      <c r="AX145" s="15" t="s">
        <v>37</v>
      </c>
      <c r="AY145" s="256" t="s">
        <v>141</v>
      </c>
    </row>
    <row r="146" spans="1:65" s="2" customFormat="1" ht="21.75" customHeight="1">
      <c r="A146" s="35"/>
      <c r="B146" s="36"/>
      <c r="C146" s="210" t="s">
        <v>88</v>
      </c>
      <c r="D146" s="210" t="s">
        <v>143</v>
      </c>
      <c r="E146" s="211" t="s">
        <v>156</v>
      </c>
      <c r="F146" s="212" t="s">
        <v>157</v>
      </c>
      <c r="G146" s="213" t="s">
        <v>146</v>
      </c>
      <c r="H146" s="214">
        <v>76.024000000000001</v>
      </c>
      <c r="I146" s="215"/>
      <c r="J146" s="216">
        <f>ROUND(I146*H146,2)</f>
        <v>0</v>
      </c>
      <c r="K146" s="217"/>
      <c r="L146" s="40"/>
      <c r="M146" s="218" t="s">
        <v>1</v>
      </c>
      <c r="N146" s="219" t="s">
        <v>45</v>
      </c>
      <c r="O146" s="72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2" t="s">
        <v>147</v>
      </c>
      <c r="AT146" s="222" t="s">
        <v>143</v>
      </c>
      <c r="AU146" s="222" t="s">
        <v>88</v>
      </c>
      <c r="AY146" s="18" t="s">
        <v>141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8" t="s">
        <v>37</v>
      </c>
      <c r="BK146" s="223">
        <f>ROUND(I146*H146,2)</f>
        <v>0</v>
      </c>
      <c r="BL146" s="18" t="s">
        <v>147</v>
      </c>
      <c r="BM146" s="222" t="s">
        <v>158</v>
      </c>
    </row>
    <row r="147" spans="1:65" s="13" customFormat="1">
      <c r="B147" s="224"/>
      <c r="C147" s="225"/>
      <c r="D147" s="226" t="s">
        <v>149</v>
      </c>
      <c r="E147" s="227" t="s">
        <v>1</v>
      </c>
      <c r="F147" s="228" t="s">
        <v>159</v>
      </c>
      <c r="G147" s="225"/>
      <c r="H147" s="227" t="s">
        <v>1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AT147" s="234" t="s">
        <v>149</v>
      </c>
      <c r="AU147" s="234" t="s">
        <v>88</v>
      </c>
      <c r="AV147" s="13" t="s">
        <v>37</v>
      </c>
      <c r="AW147" s="13" t="s">
        <v>36</v>
      </c>
      <c r="AX147" s="13" t="s">
        <v>80</v>
      </c>
      <c r="AY147" s="234" t="s">
        <v>141</v>
      </c>
    </row>
    <row r="148" spans="1:65" s="14" customFormat="1">
      <c r="B148" s="235"/>
      <c r="C148" s="236"/>
      <c r="D148" s="226" t="s">
        <v>149</v>
      </c>
      <c r="E148" s="237" t="s">
        <v>1</v>
      </c>
      <c r="F148" s="238" t="s">
        <v>160</v>
      </c>
      <c r="G148" s="236"/>
      <c r="H148" s="239">
        <v>15.456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149</v>
      </c>
      <c r="AU148" s="245" t="s">
        <v>88</v>
      </c>
      <c r="AV148" s="14" t="s">
        <v>88</v>
      </c>
      <c r="AW148" s="14" t="s">
        <v>36</v>
      </c>
      <c r="AX148" s="14" t="s">
        <v>80</v>
      </c>
      <c r="AY148" s="245" t="s">
        <v>141</v>
      </c>
    </row>
    <row r="149" spans="1:65" s="14" customFormat="1">
      <c r="B149" s="235"/>
      <c r="C149" s="236"/>
      <c r="D149" s="226" t="s">
        <v>149</v>
      </c>
      <c r="E149" s="237" t="s">
        <v>1</v>
      </c>
      <c r="F149" s="238" t="s">
        <v>161</v>
      </c>
      <c r="G149" s="236"/>
      <c r="H149" s="239">
        <v>56.64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AT149" s="245" t="s">
        <v>149</v>
      </c>
      <c r="AU149" s="245" t="s">
        <v>88</v>
      </c>
      <c r="AV149" s="14" t="s">
        <v>88</v>
      </c>
      <c r="AW149" s="14" t="s">
        <v>36</v>
      </c>
      <c r="AX149" s="14" t="s">
        <v>80</v>
      </c>
      <c r="AY149" s="245" t="s">
        <v>141</v>
      </c>
    </row>
    <row r="150" spans="1:65" s="14" customFormat="1">
      <c r="B150" s="235"/>
      <c r="C150" s="236"/>
      <c r="D150" s="226" t="s">
        <v>149</v>
      </c>
      <c r="E150" s="237" t="s">
        <v>1</v>
      </c>
      <c r="F150" s="238" t="s">
        <v>162</v>
      </c>
      <c r="G150" s="236"/>
      <c r="H150" s="239">
        <v>0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AT150" s="245" t="s">
        <v>149</v>
      </c>
      <c r="AU150" s="245" t="s">
        <v>88</v>
      </c>
      <c r="AV150" s="14" t="s">
        <v>88</v>
      </c>
      <c r="AW150" s="14" t="s">
        <v>36</v>
      </c>
      <c r="AX150" s="14" t="s">
        <v>80</v>
      </c>
      <c r="AY150" s="245" t="s">
        <v>141</v>
      </c>
    </row>
    <row r="151" spans="1:65" s="14" customFormat="1">
      <c r="B151" s="235"/>
      <c r="C151" s="236"/>
      <c r="D151" s="226" t="s">
        <v>149</v>
      </c>
      <c r="E151" s="237" t="s">
        <v>1</v>
      </c>
      <c r="F151" s="238" t="s">
        <v>163</v>
      </c>
      <c r="G151" s="236"/>
      <c r="H151" s="239">
        <v>8.9280000000000008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AT151" s="245" t="s">
        <v>149</v>
      </c>
      <c r="AU151" s="245" t="s">
        <v>88</v>
      </c>
      <c r="AV151" s="14" t="s">
        <v>88</v>
      </c>
      <c r="AW151" s="14" t="s">
        <v>36</v>
      </c>
      <c r="AX151" s="14" t="s">
        <v>80</v>
      </c>
      <c r="AY151" s="245" t="s">
        <v>141</v>
      </c>
    </row>
    <row r="152" spans="1:65" s="14" customFormat="1">
      <c r="B152" s="235"/>
      <c r="C152" s="236"/>
      <c r="D152" s="226" t="s">
        <v>149</v>
      </c>
      <c r="E152" s="237" t="s">
        <v>1</v>
      </c>
      <c r="F152" s="238" t="s">
        <v>164</v>
      </c>
      <c r="G152" s="236"/>
      <c r="H152" s="239">
        <v>-5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AT152" s="245" t="s">
        <v>149</v>
      </c>
      <c r="AU152" s="245" t="s">
        <v>88</v>
      </c>
      <c r="AV152" s="14" t="s">
        <v>88</v>
      </c>
      <c r="AW152" s="14" t="s">
        <v>36</v>
      </c>
      <c r="AX152" s="14" t="s">
        <v>80</v>
      </c>
      <c r="AY152" s="245" t="s">
        <v>141</v>
      </c>
    </row>
    <row r="153" spans="1:65" s="15" customFormat="1">
      <c r="B153" s="246"/>
      <c r="C153" s="247"/>
      <c r="D153" s="226" t="s">
        <v>149</v>
      </c>
      <c r="E153" s="248" t="s">
        <v>1</v>
      </c>
      <c r="F153" s="249" t="s">
        <v>155</v>
      </c>
      <c r="G153" s="247"/>
      <c r="H153" s="250">
        <v>76.024000000000001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AT153" s="256" t="s">
        <v>149</v>
      </c>
      <c r="AU153" s="256" t="s">
        <v>88</v>
      </c>
      <c r="AV153" s="15" t="s">
        <v>147</v>
      </c>
      <c r="AW153" s="15" t="s">
        <v>36</v>
      </c>
      <c r="AX153" s="15" t="s">
        <v>37</v>
      </c>
      <c r="AY153" s="256" t="s">
        <v>141</v>
      </c>
    </row>
    <row r="154" spans="1:65" s="2" customFormat="1" ht="21.75" customHeight="1">
      <c r="A154" s="35"/>
      <c r="B154" s="36"/>
      <c r="C154" s="210" t="s">
        <v>165</v>
      </c>
      <c r="D154" s="210" t="s">
        <v>143</v>
      </c>
      <c r="E154" s="211" t="s">
        <v>166</v>
      </c>
      <c r="F154" s="212" t="s">
        <v>167</v>
      </c>
      <c r="G154" s="213" t="s">
        <v>146</v>
      </c>
      <c r="H154" s="214">
        <v>5</v>
      </c>
      <c r="I154" s="215"/>
      <c r="J154" s="216">
        <f>ROUND(I154*H154,2)</f>
        <v>0</v>
      </c>
      <c r="K154" s="217"/>
      <c r="L154" s="40"/>
      <c r="M154" s="218" t="s">
        <v>1</v>
      </c>
      <c r="N154" s="219" t="s">
        <v>45</v>
      </c>
      <c r="O154" s="72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2" t="s">
        <v>147</v>
      </c>
      <c r="AT154" s="222" t="s">
        <v>143</v>
      </c>
      <c r="AU154" s="222" t="s">
        <v>88</v>
      </c>
      <c r="AY154" s="18" t="s">
        <v>141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8" t="s">
        <v>37</v>
      </c>
      <c r="BK154" s="223">
        <f>ROUND(I154*H154,2)</f>
        <v>0</v>
      </c>
      <c r="BL154" s="18" t="s">
        <v>147</v>
      </c>
      <c r="BM154" s="222" t="s">
        <v>168</v>
      </c>
    </row>
    <row r="155" spans="1:65" s="14" customFormat="1">
      <c r="B155" s="235"/>
      <c r="C155" s="236"/>
      <c r="D155" s="226" t="s">
        <v>149</v>
      </c>
      <c r="E155" s="237" t="s">
        <v>1</v>
      </c>
      <c r="F155" s="238" t="s">
        <v>169</v>
      </c>
      <c r="G155" s="236"/>
      <c r="H155" s="239">
        <v>5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AT155" s="245" t="s">
        <v>149</v>
      </c>
      <c r="AU155" s="245" t="s">
        <v>88</v>
      </c>
      <c r="AV155" s="14" t="s">
        <v>88</v>
      </c>
      <c r="AW155" s="14" t="s">
        <v>36</v>
      </c>
      <c r="AX155" s="14" t="s">
        <v>37</v>
      </c>
      <c r="AY155" s="245" t="s">
        <v>141</v>
      </c>
    </row>
    <row r="156" spans="1:65" s="2" customFormat="1" ht="21.75" customHeight="1">
      <c r="A156" s="35"/>
      <c r="B156" s="36"/>
      <c r="C156" s="210" t="s">
        <v>147</v>
      </c>
      <c r="D156" s="210" t="s">
        <v>143</v>
      </c>
      <c r="E156" s="211" t="s">
        <v>170</v>
      </c>
      <c r="F156" s="212" t="s">
        <v>171</v>
      </c>
      <c r="G156" s="213" t="s">
        <v>146</v>
      </c>
      <c r="H156" s="214">
        <v>767.24</v>
      </c>
      <c r="I156" s="215"/>
      <c r="J156" s="216">
        <f>ROUND(I156*H156,2)</f>
        <v>0</v>
      </c>
      <c r="K156" s="217"/>
      <c r="L156" s="40"/>
      <c r="M156" s="218" t="s">
        <v>1</v>
      </c>
      <c r="N156" s="219" t="s">
        <v>45</v>
      </c>
      <c r="O156" s="72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2" t="s">
        <v>147</v>
      </c>
      <c r="AT156" s="222" t="s">
        <v>143</v>
      </c>
      <c r="AU156" s="222" t="s">
        <v>88</v>
      </c>
      <c r="AY156" s="18" t="s">
        <v>141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8" t="s">
        <v>37</v>
      </c>
      <c r="BK156" s="223">
        <f>ROUND(I156*H156,2)</f>
        <v>0</v>
      </c>
      <c r="BL156" s="18" t="s">
        <v>147</v>
      </c>
      <c r="BM156" s="222" t="s">
        <v>172</v>
      </c>
    </row>
    <row r="157" spans="1:65" s="14" customFormat="1">
      <c r="B157" s="235"/>
      <c r="C157" s="236"/>
      <c r="D157" s="226" t="s">
        <v>149</v>
      </c>
      <c r="E157" s="237" t="s">
        <v>1</v>
      </c>
      <c r="F157" s="238" t="s">
        <v>173</v>
      </c>
      <c r="G157" s="236"/>
      <c r="H157" s="239">
        <v>767.24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AT157" s="245" t="s">
        <v>149</v>
      </c>
      <c r="AU157" s="245" t="s">
        <v>88</v>
      </c>
      <c r="AV157" s="14" t="s">
        <v>88</v>
      </c>
      <c r="AW157" s="14" t="s">
        <v>36</v>
      </c>
      <c r="AX157" s="14" t="s">
        <v>37</v>
      </c>
      <c r="AY157" s="245" t="s">
        <v>141</v>
      </c>
    </row>
    <row r="158" spans="1:65" s="2" customFormat="1" ht="21.75" customHeight="1">
      <c r="A158" s="35"/>
      <c r="B158" s="36"/>
      <c r="C158" s="210" t="s">
        <v>174</v>
      </c>
      <c r="D158" s="210" t="s">
        <v>143</v>
      </c>
      <c r="E158" s="211" t="s">
        <v>175</v>
      </c>
      <c r="F158" s="212" t="s">
        <v>176</v>
      </c>
      <c r="G158" s="213" t="s">
        <v>146</v>
      </c>
      <c r="H158" s="214">
        <v>159.36000000000001</v>
      </c>
      <c r="I158" s="215"/>
      <c r="J158" s="216">
        <f>ROUND(I158*H158,2)</f>
        <v>0</v>
      </c>
      <c r="K158" s="217"/>
      <c r="L158" s="40"/>
      <c r="M158" s="218" t="s">
        <v>1</v>
      </c>
      <c r="N158" s="219" t="s">
        <v>45</v>
      </c>
      <c r="O158" s="72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2" t="s">
        <v>147</v>
      </c>
      <c r="AT158" s="222" t="s">
        <v>143</v>
      </c>
      <c r="AU158" s="222" t="s">
        <v>88</v>
      </c>
      <c r="AY158" s="18" t="s">
        <v>141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8" t="s">
        <v>37</v>
      </c>
      <c r="BK158" s="223">
        <f>ROUND(I158*H158,2)</f>
        <v>0</v>
      </c>
      <c r="BL158" s="18" t="s">
        <v>147</v>
      </c>
      <c r="BM158" s="222" t="s">
        <v>177</v>
      </c>
    </row>
    <row r="159" spans="1:65" s="14" customFormat="1">
      <c r="B159" s="235"/>
      <c r="C159" s="236"/>
      <c r="D159" s="226" t="s">
        <v>149</v>
      </c>
      <c r="E159" s="237" t="s">
        <v>1</v>
      </c>
      <c r="F159" s="238" t="s">
        <v>178</v>
      </c>
      <c r="G159" s="236"/>
      <c r="H159" s="239">
        <v>159.36000000000001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AT159" s="245" t="s">
        <v>149</v>
      </c>
      <c r="AU159" s="245" t="s">
        <v>88</v>
      </c>
      <c r="AV159" s="14" t="s">
        <v>88</v>
      </c>
      <c r="AW159" s="14" t="s">
        <v>36</v>
      </c>
      <c r="AX159" s="14" t="s">
        <v>37</v>
      </c>
      <c r="AY159" s="245" t="s">
        <v>141</v>
      </c>
    </row>
    <row r="160" spans="1:65" s="2" customFormat="1" ht="16.5" customHeight="1">
      <c r="A160" s="35"/>
      <c r="B160" s="36"/>
      <c r="C160" s="210" t="s">
        <v>179</v>
      </c>
      <c r="D160" s="210" t="s">
        <v>143</v>
      </c>
      <c r="E160" s="211" t="s">
        <v>180</v>
      </c>
      <c r="F160" s="212" t="s">
        <v>181</v>
      </c>
      <c r="G160" s="213" t="s">
        <v>146</v>
      </c>
      <c r="H160" s="214">
        <v>686.21</v>
      </c>
      <c r="I160" s="215"/>
      <c r="J160" s="216">
        <f>ROUND(I160*H160,2)</f>
        <v>0</v>
      </c>
      <c r="K160" s="217"/>
      <c r="L160" s="40"/>
      <c r="M160" s="218" t="s">
        <v>1</v>
      </c>
      <c r="N160" s="219" t="s">
        <v>45</v>
      </c>
      <c r="O160" s="72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2" t="s">
        <v>147</v>
      </c>
      <c r="AT160" s="222" t="s">
        <v>143</v>
      </c>
      <c r="AU160" s="222" t="s">
        <v>88</v>
      </c>
      <c r="AY160" s="18" t="s">
        <v>141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8" t="s">
        <v>37</v>
      </c>
      <c r="BK160" s="223">
        <f>ROUND(I160*H160,2)</f>
        <v>0</v>
      </c>
      <c r="BL160" s="18" t="s">
        <v>147</v>
      </c>
      <c r="BM160" s="222" t="s">
        <v>182</v>
      </c>
    </row>
    <row r="161" spans="1:65" s="2" customFormat="1" ht="16.5" customHeight="1">
      <c r="A161" s="35"/>
      <c r="B161" s="36"/>
      <c r="C161" s="210" t="s">
        <v>183</v>
      </c>
      <c r="D161" s="210" t="s">
        <v>143</v>
      </c>
      <c r="E161" s="211" t="s">
        <v>184</v>
      </c>
      <c r="F161" s="212" t="s">
        <v>185</v>
      </c>
      <c r="G161" s="213" t="s">
        <v>146</v>
      </c>
      <c r="H161" s="214">
        <v>159.36000000000001</v>
      </c>
      <c r="I161" s="215"/>
      <c r="J161" s="216">
        <f>ROUND(I161*H161,2)</f>
        <v>0</v>
      </c>
      <c r="K161" s="217"/>
      <c r="L161" s="40"/>
      <c r="M161" s="218" t="s">
        <v>1</v>
      </c>
      <c r="N161" s="219" t="s">
        <v>45</v>
      </c>
      <c r="O161" s="72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2" t="s">
        <v>147</v>
      </c>
      <c r="AT161" s="222" t="s">
        <v>143</v>
      </c>
      <c r="AU161" s="222" t="s">
        <v>88</v>
      </c>
      <c r="AY161" s="18" t="s">
        <v>141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8" t="s">
        <v>37</v>
      </c>
      <c r="BK161" s="223">
        <f>ROUND(I161*H161,2)</f>
        <v>0</v>
      </c>
      <c r="BL161" s="18" t="s">
        <v>147</v>
      </c>
      <c r="BM161" s="222" t="s">
        <v>186</v>
      </c>
    </row>
    <row r="162" spans="1:65" s="2" customFormat="1" ht="21.75" customHeight="1">
      <c r="A162" s="35"/>
      <c r="B162" s="36"/>
      <c r="C162" s="210" t="s">
        <v>187</v>
      </c>
      <c r="D162" s="210" t="s">
        <v>143</v>
      </c>
      <c r="E162" s="211" t="s">
        <v>188</v>
      </c>
      <c r="F162" s="212" t="s">
        <v>189</v>
      </c>
      <c r="G162" s="213" t="s">
        <v>190</v>
      </c>
      <c r="H162" s="214">
        <v>318.72000000000003</v>
      </c>
      <c r="I162" s="215"/>
      <c r="J162" s="216">
        <f>ROUND(I162*H162,2)</f>
        <v>0</v>
      </c>
      <c r="K162" s="217"/>
      <c r="L162" s="40"/>
      <c r="M162" s="218" t="s">
        <v>1</v>
      </c>
      <c r="N162" s="219" t="s">
        <v>45</v>
      </c>
      <c r="O162" s="72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2" t="s">
        <v>147</v>
      </c>
      <c r="AT162" s="222" t="s">
        <v>143</v>
      </c>
      <c r="AU162" s="222" t="s">
        <v>88</v>
      </c>
      <c r="AY162" s="18" t="s">
        <v>141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8" t="s">
        <v>37</v>
      </c>
      <c r="BK162" s="223">
        <f>ROUND(I162*H162,2)</f>
        <v>0</v>
      </c>
      <c r="BL162" s="18" t="s">
        <v>147</v>
      </c>
      <c r="BM162" s="222" t="s">
        <v>191</v>
      </c>
    </row>
    <row r="163" spans="1:65" s="14" customFormat="1">
      <c r="B163" s="235"/>
      <c r="C163" s="236"/>
      <c r="D163" s="226" t="s">
        <v>149</v>
      </c>
      <c r="E163" s="237" t="s">
        <v>1</v>
      </c>
      <c r="F163" s="238" t="s">
        <v>192</v>
      </c>
      <c r="G163" s="236"/>
      <c r="H163" s="239">
        <v>318.72000000000003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149</v>
      </c>
      <c r="AU163" s="245" t="s">
        <v>88</v>
      </c>
      <c r="AV163" s="14" t="s">
        <v>88</v>
      </c>
      <c r="AW163" s="14" t="s">
        <v>36</v>
      </c>
      <c r="AX163" s="14" t="s">
        <v>37</v>
      </c>
      <c r="AY163" s="245" t="s">
        <v>141</v>
      </c>
    </row>
    <row r="164" spans="1:65" s="2" customFormat="1" ht="21.75" customHeight="1">
      <c r="A164" s="35"/>
      <c r="B164" s="36"/>
      <c r="C164" s="210" t="s">
        <v>193</v>
      </c>
      <c r="D164" s="210" t="s">
        <v>143</v>
      </c>
      <c r="E164" s="211" t="s">
        <v>194</v>
      </c>
      <c r="F164" s="212" t="s">
        <v>195</v>
      </c>
      <c r="G164" s="213" t="s">
        <v>146</v>
      </c>
      <c r="H164" s="214">
        <v>686.21</v>
      </c>
      <c r="I164" s="215"/>
      <c r="J164" s="216">
        <f>ROUND(I164*H164,2)</f>
        <v>0</v>
      </c>
      <c r="K164" s="217"/>
      <c r="L164" s="40"/>
      <c r="M164" s="218" t="s">
        <v>1</v>
      </c>
      <c r="N164" s="219" t="s">
        <v>45</v>
      </c>
      <c r="O164" s="72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2" t="s">
        <v>147</v>
      </c>
      <c r="AT164" s="222" t="s">
        <v>143</v>
      </c>
      <c r="AU164" s="222" t="s">
        <v>88</v>
      </c>
      <c r="AY164" s="18" t="s">
        <v>141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8" t="s">
        <v>37</v>
      </c>
      <c r="BK164" s="223">
        <f>ROUND(I164*H164,2)</f>
        <v>0</v>
      </c>
      <c r="BL164" s="18" t="s">
        <v>147</v>
      </c>
      <c r="BM164" s="222" t="s">
        <v>196</v>
      </c>
    </row>
    <row r="165" spans="1:65" s="14" customFormat="1">
      <c r="B165" s="235"/>
      <c r="C165" s="236"/>
      <c r="D165" s="226" t="s">
        <v>149</v>
      </c>
      <c r="E165" s="237" t="s">
        <v>1</v>
      </c>
      <c r="F165" s="238" t="s">
        <v>197</v>
      </c>
      <c r="G165" s="236"/>
      <c r="H165" s="239">
        <v>686.21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AT165" s="245" t="s">
        <v>149</v>
      </c>
      <c r="AU165" s="245" t="s">
        <v>88</v>
      </c>
      <c r="AV165" s="14" t="s">
        <v>88</v>
      </c>
      <c r="AW165" s="14" t="s">
        <v>36</v>
      </c>
      <c r="AX165" s="14" t="s">
        <v>37</v>
      </c>
      <c r="AY165" s="245" t="s">
        <v>141</v>
      </c>
    </row>
    <row r="166" spans="1:65" s="2" customFormat="1" ht="16.5" customHeight="1">
      <c r="A166" s="35"/>
      <c r="B166" s="36"/>
      <c r="C166" s="257" t="s">
        <v>198</v>
      </c>
      <c r="D166" s="257" t="s">
        <v>199</v>
      </c>
      <c r="E166" s="258" t="s">
        <v>200</v>
      </c>
      <c r="F166" s="259" t="s">
        <v>201</v>
      </c>
      <c r="G166" s="260" t="s">
        <v>190</v>
      </c>
      <c r="H166" s="261">
        <v>318.72000000000003</v>
      </c>
      <c r="I166" s="262"/>
      <c r="J166" s="263">
        <f>ROUND(I166*H166,2)</f>
        <v>0</v>
      </c>
      <c r="K166" s="264"/>
      <c r="L166" s="265"/>
      <c r="M166" s="266" t="s">
        <v>1</v>
      </c>
      <c r="N166" s="267" t="s">
        <v>45</v>
      </c>
      <c r="O166" s="72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2" t="s">
        <v>187</v>
      </c>
      <c r="AT166" s="222" t="s">
        <v>199</v>
      </c>
      <c r="AU166" s="222" t="s">
        <v>88</v>
      </c>
      <c r="AY166" s="18" t="s">
        <v>141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8" t="s">
        <v>37</v>
      </c>
      <c r="BK166" s="223">
        <f>ROUND(I166*H166,2)</f>
        <v>0</v>
      </c>
      <c r="BL166" s="18" t="s">
        <v>147</v>
      </c>
      <c r="BM166" s="222" t="s">
        <v>202</v>
      </c>
    </row>
    <row r="167" spans="1:65" s="14" customFormat="1" ht="22.5">
      <c r="B167" s="235"/>
      <c r="C167" s="236"/>
      <c r="D167" s="226" t="s">
        <v>149</v>
      </c>
      <c r="E167" s="237" t="s">
        <v>1</v>
      </c>
      <c r="F167" s="238" t="s">
        <v>203</v>
      </c>
      <c r="G167" s="236"/>
      <c r="H167" s="239">
        <v>159.36000000000001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AT167" s="245" t="s">
        <v>149</v>
      </c>
      <c r="AU167" s="245" t="s">
        <v>88</v>
      </c>
      <c r="AV167" s="14" t="s">
        <v>88</v>
      </c>
      <c r="AW167" s="14" t="s">
        <v>36</v>
      </c>
      <c r="AX167" s="14" t="s">
        <v>80</v>
      </c>
      <c r="AY167" s="245" t="s">
        <v>141</v>
      </c>
    </row>
    <row r="168" spans="1:65" s="14" customFormat="1">
      <c r="B168" s="235"/>
      <c r="C168" s="236"/>
      <c r="D168" s="226" t="s">
        <v>149</v>
      </c>
      <c r="E168" s="237" t="s">
        <v>1</v>
      </c>
      <c r="F168" s="238" t="s">
        <v>192</v>
      </c>
      <c r="G168" s="236"/>
      <c r="H168" s="239">
        <v>318.72000000000003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AT168" s="245" t="s">
        <v>149</v>
      </c>
      <c r="AU168" s="245" t="s">
        <v>88</v>
      </c>
      <c r="AV168" s="14" t="s">
        <v>88</v>
      </c>
      <c r="AW168" s="14" t="s">
        <v>36</v>
      </c>
      <c r="AX168" s="14" t="s">
        <v>37</v>
      </c>
      <c r="AY168" s="245" t="s">
        <v>141</v>
      </c>
    </row>
    <row r="169" spans="1:65" s="12" customFormat="1" ht="22.9" customHeight="1">
      <c r="B169" s="194"/>
      <c r="C169" s="195"/>
      <c r="D169" s="196" t="s">
        <v>79</v>
      </c>
      <c r="E169" s="208" t="s">
        <v>165</v>
      </c>
      <c r="F169" s="208" t="s">
        <v>204</v>
      </c>
      <c r="G169" s="195"/>
      <c r="H169" s="195"/>
      <c r="I169" s="198"/>
      <c r="J169" s="209">
        <f>BK169</f>
        <v>0</v>
      </c>
      <c r="K169" s="195"/>
      <c r="L169" s="200"/>
      <c r="M169" s="201"/>
      <c r="N169" s="202"/>
      <c r="O169" s="202"/>
      <c r="P169" s="203">
        <f>SUM(P170:P171)</f>
        <v>0</v>
      </c>
      <c r="Q169" s="202"/>
      <c r="R169" s="203">
        <f>SUM(R170:R171)</f>
        <v>0</v>
      </c>
      <c r="S169" s="202"/>
      <c r="T169" s="204">
        <f>SUM(T170:T171)</f>
        <v>0</v>
      </c>
      <c r="AR169" s="205" t="s">
        <v>37</v>
      </c>
      <c r="AT169" s="206" t="s">
        <v>79</v>
      </c>
      <c r="AU169" s="206" t="s">
        <v>37</v>
      </c>
      <c r="AY169" s="205" t="s">
        <v>141</v>
      </c>
      <c r="BK169" s="207">
        <f>SUM(BK170:BK171)</f>
        <v>0</v>
      </c>
    </row>
    <row r="170" spans="1:65" s="2" customFormat="1" ht="16.5" customHeight="1">
      <c r="A170" s="35"/>
      <c r="B170" s="36"/>
      <c r="C170" s="210" t="s">
        <v>205</v>
      </c>
      <c r="D170" s="210" t="s">
        <v>143</v>
      </c>
      <c r="E170" s="211" t="s">
        <v>206</v>
      </c>
      <c r="F170" s="212" t="s">
        <v>207</v>
      </c>
      <c r="G170" s="213" t="s">
        <v>208</v>
      </c>
      <c r="H170" s="214">
        <v>1211.19</v>
      </c>
      <c r="I170" s="215"/>
      <c r="J170" s="216">
        <f>ROUND(I170*H170,2)</f>
        <v>0</v>
      </c>
      <c r="K170" s="217"/>
      <c r="L170" s="40"/>
      <c r="M170" s="218" t="s">
        <v>1</v>
      </c>
      <c r="N170" s="219" t="s">
        <v>45</v>
      </c>
      <c r="O170" s="72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2" t="s">
        <v>147</v>
      </c>
      <c r="AT170" s="222" t="s">
        <v>143</v>
      </c>
      <c r="AU170" s="222" t="s">
        <v>88</v>
      </c>
      <c r="AY170" s="18" t="s">
        <v>141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8" t="s">
        <v>37</v>
      </c>
      <c r="BK170" s="223">
        <f>ROUND(I170*H170,2)</f>
        <v>0</v>
      </c>
      <c r="BL170" s="18" t="s">
        <v>147</v>
      </c>
      <c r="BM170" s="222" t="s">
        <v>209</v>
      </c>
    </row>
    <row r="171" spans="1:65" s="14" customFormat="1">
      <c r="B171" s="235"/>
      <c r="C171" s="236"/>
      <c r="D171" s="226" t="s">
        <v>149</v>
      </c>
      <c r="E171" s="237" t="s">
        <v>1</v>
      </c>
      <c r="F171" s="238" t="s">
        <v>210</v>
      </c>
      <c r="G171" s="236"/>
      <c r="H171" s="239">
        <v>1211.19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149</v>
      </c>
      <c r="AU171" s="245" t="s">
        <v>88</v>
      </c>
      <c r="AV171" s="14" t="s">
        <v>88</v>
      </c>
      <c r="AW171" s="14" t="s">
        <v>36</v>
      </c>
      <c r="AX171" s="14" t="s">
        <v>37</v>
      </c>
      <c r="AY171" s="245" t="s">
        <v>141</v>
      </c>
    </row>
    <row r="172" spans="1:65" s="12" customFormat="1" ht="22.9" customHeight="1">
      <c r="B172" s="194"/>
      <c r="C172" s="195"/>
      <c r="D172" s="196" t="s">
        <v>79</v>
      </c>
      <c r="E172" s="208" t="s">
        <v>179</v>
      </c>
      <c r="F172" s="208" t="s">
        <v>211</v>
      </c>
      <c r="G172" s="195"/>
      <c r="H172" s="195"/>
      <c r="I172" s="198"/>
      <c r="J172" s="209">
        <f>BK172</f>
        <v>0</v>
      </c>
      <c r="K172" s="195"/>
      <c r="L172" s="200"/>
      <c r="M172" s="201"/>
      <c r="N172" s="202"/>
      <c r="O172" s="202"/>
      <c r="P172" s="203">
        <f>SUM(P173:P284)</f>
        <v>0</v>
      </c>
      <c r="Q172" s="202"/>
      <c r="R172" s="203">
        <f>SUM(R173:R284)</f>
        <v>0</v>
      </c>
      <c r="S172" s="202"/>
      <c r="T172" s="204">
        <f>SUM(T173:T284)</f>
        <v>0</v>
      </c>
      <c r="AR172" s="205" t="s">
        <v>37</v>
      </c>
      <c r="AT172" s="206" t="s">
        <v>79</v>
      </c>
      <c r="AU172" s="206" t="s">
        <v>37</v>
      </c>
      <c r="AY172" s="205" t="s">
        <v>141</v>
      </c>
      <c r="BK172" s="207">
        <f>SUM(BK173:BK284)</f>
        <v>0</v>
      </c>
    </row>
    <row r="173" spans="1:65" s="2" customFormat="1" ht="21.75" customHeight="1">
      <c r="A173" s="35"/>
      <c r="B173" s="36"/>
      <c r="C173" s="210" t="s">
        <v>212</v>
      </c>
      <c r="D173" s="210" t="s">
        <v>143</v>
      </c>
      <c r="E173" s="211" t="s">
        <v>213</v>
      </c>
      <c r="F173" s="212" t="s">
        <v>214</v>
      </c>
      <c r="G173" s="213" t="s">
        <v>208</v>
      </c>
      <c r="H173" s="214">
        <v>369.91500000000002</v>
      </c>
      <c r="I173" s="215"/>
      <c r="J173" s="216">
        <f>ROUND(I173*H173,2)</f>
        <v>0</v>
      </c>
      <c r="K173" s="217"/>
      <c r="L173" s="40"/>
      <c r="M173" s="218" t="s">
        <v>1</v>
      </c>
      <c r="N173" s="219" t="s">
        <v>45</v>
      </c>
      <c r="O173" s="72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2" t="s">
        <v>147</v>
      </c>
      <c r="AT173" s="222" t="s">
        <v>143</v>
      </c>
      <c r="AU173" s="222" t="s">
        <v>88</v>
      </c>
      <c r="AY173" s="18" t="s">
        <v>141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8" t="s">
        <v>37</v>
      </c>
      <c r="BK173" s="223">
        <f>ROUND(I173*H173,2)</f>
        <v>0</v>
      </c>
      <c r="BL173" s="18" t="s">
        <v>147</v>
      </c>
      <c r="BM173" s="222" t="s">
        <v>215</v>
      </c>
    </row>
    <row r="174" spans="1:65" s="13" customFormat="1">
      <c r="B174" s="224"/>
      <c r="C174" s="225"/>
      <c r="D174" s="226" t="s">
        <v>149</v>
      </c>
      <c r="E174" s="227" t="s">
        <v>1</v>
      </c>
      <c r="F174" s="228" t="s">
        <v>216</v>
      </c>
      <c r="G174" s="225"/>
      <c r="H174" s="227" t="s">
        <v>1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AT174" s="234" t="s">
        <v>149</v>
      </c>
      <c r="AU174" s="234" t="s">
        <v>88</v>
      </c>
      <c r="AV174" s="13" t="s">
        <v>37</v>
      </c>
      <c r="AW174" s="13" t="s">
        <v>36</v>
      </c>
      <c r="AX174" s="13" t="s">
        <v>80</v>
      </c>
      <c r="AY174" s="234" t="s">
        <v>141</v>
      </c>
    </row>
    <row r="175" spans="1:65" s="14" customFormat="1" ht="22.5">
      <c r="B175" s="235"/>
      <c r="C175" s="236"/>
      <c r="D175" s="226" t="s">
        <v>149</v>
      </c>
      <c r="E175" s="237" t="s">
        <v>1</v>
      </c>
      <c r="F175" s="238" t="s">
        <v>217</v>
      </c>
      <c r="G175" s="236"/>
      <c r="H175" s="239">
        <v>95.55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AT175" s="245" t="s">
        <v>149</v>
      </c>
      <c r="AU175" s="245" t="s">
        <v>88</v>
      </c>
      <c r="AV175" s="14" t="s">
        <v>88</v>
      </c>
      <c r="AW175" s="14" t="s">
        <v>36</v>
      </c>
      <c r="AX175" s="14" t="s">
        <v>80</v>
      </c>
      <c r="AY175" s="245" t="s">
        <v>141</v>
      </c>
    </row>
    <row r="176" spans="1:65" s="14" customFormat="1" ht="22.5">
      <c r="B176" s="235"/>
      <c r="C176" s="236"/>
      <c r="D176" s="226" t="s">
        <v>149</v>
      </c>
      <c r="E176" s="237" t="s">
        <v>1</v>
      </c>
      <c r="F176" s="238" t="s">
        <v>218</v>
      </c>
      <c r="G176" s="236"/>
      <c r="H176" s="239">
        <v>89.79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AT176" s="245" t="s">
        <v>149</v>
      </c>
      <c r="AU176" s="245" t="s">
        <v>88</v>
      </c>
      <c r="AV176" s="14" t="s">
        <v>88</v>
      </c>
      <c r="AW176" s="14" t="s">
        <v>36</v>
      </c>
      <c r="AX176" s="14" t="s">
        <v>80</v>
      </c>
      <c r="AY176" s="245" t="s">
        <v>141</v>
      </c>
    </row>
    <row r="177" spans="1:65" s="14" customFormat="1" ht="33.75">
      <c r="B177" s="235"/>
      <c r="C177" s="236"/>
      <c r="D177" s="226" t="s">
        <v>149</v>
      </c>
      <c r="E177" s="237" t="s">
        <v>1</v>
      </c>
      <c r="F177" s="238" t="s">
        <v>219</v>
      </c>
      <c r="G177" s="236"/>
      <c r="H177" s="239">
        <v>69.974999999999994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AT177" s="245" t="s">
        <v>149</v>
      </c>
      <c r="AU177" s="245" t="s">
        <v>88</v>
      </c>
      <c r="AV177" s="14" t="s">
        <v>88</v>
      </c>
      <c r="AW177" s="14" t="s">
        <v>36</v>
      </c>
      <c r="AX177" s="14" t="s">
        <v>80</v>
      </c>
      <c r="AY177" s="245" t="s">
        <v>141</v>
      </c>
    </row>
    <row r="178" spans="1:65" s="14" customFormat="1">
      <c r="B178" s="235"/>
      <c r="C178" s="236"/>
      <c r="D178" s="226" t="s">
        <v>149</v>
      </c>
      <c r="E178" s="237" t="s">
        <v>1</v>
      </c>
      <c r="F178" s="238" t="s">
        <v>220</v>
      </c>
      <c r="G178" s="236"/>
      <c r="H178" s="239">
        <v>114.6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AT178" s="245" t="s">
        <v>149</v>
      </c>
      <c r="AU178" s="245" t="s">
        <v>88</v>
      </c>
      <c r="AV178" s="14" t="s">
        <v>88</v>
      </c>
      <c r="AW178" s="14" t="s">
        <v>36</v>
      </c>
      <c r="AX178" s="14" t="s">
        <v>80</v>
      </c>
      <c r="AY178" s="245" t="s">
        <v>141</v>
      </c>
    </row>
    <row r="179" spans="1:65" s="15" customFormat="1">
      <c r="B179" s="246"/>
      <c r="C179" s="247"/>
      <c r="D179" s="226" t="s">
        <v>149</v>
      </c>
      <c r="E179" s="248" t="s">
        <v>1</v>
      </c>
      <c r="F179" s="249" t="s">
        <v>155</v>
      </c>
      <c r="G179" s="247"/>
      <c r="H179" s="250">
        <v>369.91499999999996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149</v>
      </c>
      <c r="AU179" s="256" t="s">
        <v>88</v>
      </c>
      <c r="AV179" s="15" t="s">
        <v>147</v>
      </c>
      <c r="AW179" s="15" t="s">
        <v>36</v>
      </c>
      <c r="AX179" s="15" t="s">
        <v>37</v>
      </c>
      <c r="AY179" s="256" t="s">
        <v>141</v>
      </c>
    </row>
    <row r="180" spans="1:65" s="2" customFormat="1" ht="21.75" customHeight="1">
      <c r="A180" s="35"/>
      <c r="B180" s="36"/>
      <c r="C180" s="210" t="s">
        <v>221</v>
      </c>
      <c r="D180" s="210" t="s">
        <v>143</v>
      </c>
      <c r="E180" s="211" t="s">
        <v>222</v>
      </c>
      <c r="F180" s="212" t="s">
        <v>223</v>
      </c>
      <c r="G180" s="213" t="s">
        <v>208</v>
      </c>
      <c r="H180" s="214">
        <v>369.92</v>
      </c>
      <c r="I180" s="215"/>
      <c r="J180" s="216">
        <f>ROUND(I180*H180,2)</f>
        <v>0</v>
      </c>
      <c r="K180" s="217"/>
      <c r="L180" s="40"/>
      <c r="M180" s="218" t="s">
        <v>1</v>
      </c>
      <c r="N180" s="219" t="s">
        <v>45</v>
      </c>
      <c r="O180" s="72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2" t="s">
        <v>147</v>
      </c>
      <c r="AT180" s="222" t="s">
        <v>143</v>
      </c>
      <c r="AU180" s="222" t="s">
        <v>88</v>
      </c>
      <c r="AY180" s="18" t="s">
        <v>141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8" t="s">
        <v>37</v>
      </c>
      <c r="BK180" s="223">
        <f>ROUND(I180*H180,2)</f>
        <v>0</v>
      </c>
      <c r="BL180" s="18" t="s">
        <v>147</v>
      </c>
      <c r="BM180" s="222" t="s">
        <v>224</v>
      </c>
    </row>
    <row r="181" spans="1:65" s="2" customFormat="1" ht="21.75" customHeight="1">
      <c r="A181" s="35"/>
      <c r="B181" s="36"/>
      <c r="C181" s="210" t="s">
        <v>225</v>
      </c>
      <c r="D181" s="210" t="s">
        <v>143</v>
      </c>
      <c r="E181" s="211" t="s">
        <v>226</v>
      </c>
      <c r="F181" s="212" t="s">
        <v>227</v>
      </c>
      <c r="G181" s="213" t="s">
        <v>208</v>
      </c>
      <c r="H181" s="214">
        <v>1525.81</v>
      </c>
      <c r="I181" s="215"/>
      <c r="J181" s="216">
        <f>ROUND(I181*H181,2)</f>
        <v>0</v>
      </c>
      <c r="K181" s="217"/>
      <c r="L181" s="40"/>
      <c r="M181" s="218" t="s">
        <v>1</v>
      </c>
      <c r="N181" s="219" t="s">
        <v>45</v>
      </c>
      <c r="O181" s="72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2" t="s">
        <v>147</v>
      </c>
      <c r="AT181" s="222" t="s">
        <v>143</v>
      </c>
      <c r="AU181" s="222" t="s">
        <v>88</v>
      </c>
      <c r="AY181" s="18" t="s">
        <v>141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8" t="s">
        <v>37</v>
      </c>
      <c r="BK181" s="223">
        <f>ROUND(I181*H181,2)</f>
        <v>0</v>
      </c>
      <c r="BL181" s="18" t="s">
        <v>147</v>
      </c>
      <c r="BM181" s="222" t="s">
        <v>228</v>
      </c>
    </row>
    <row r="182" spans="1:65" s="14" customFormat="1">
      <c r="B182" s="235"/>
      <c r="C182" s="236"/>
      <c r="D182" s="226" t="s">
        <v>149</v>
      </c>
      <c r="E182" s="237" t="s">
        <v>1</v>
      </c>
      <c r="F182" s="238" t="s">
        <v>229</v>
      </c>
      <c r="G182" s="236"/>
      <c r="H182" s="239">
        <v>314.62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AT182" s="245" t="s">
        <v>149</v>
      </c>
      <c r="AU182" s="245" t="s">
        <v>88</v>
      </c>
      <c r="AV182" s="14" t="s">
        <v>88</v>
      </c>
      <c r="AW182" s="14" t="s">
        <v>36</v>
      </c>
      <c r="AX182" s="14" t="s">
        <v>80</v>
      </c>
      <c r="AY182" s="245" t="s">
        <v>141</v>
      </c>
    </row>
    <row r="183" spans="1:65" s="14" customFormat="1">
      <c r="B183" s="235"/>
      <c r="C183" s="236"/>
      <c r="D183" s="226" t="s">
        <v>149</v>
      </c>
      <c r="E183" s="237" t="s">
        <v>1</v>
      </c>
      <c r="F183" s="238" t="s">
        <v>230</v>
      </c>
      <c r="G183" s="236"/>
      <c r="H183" s="239">
        <v>1211.19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AT183" s="245" t="s">
        <v>149</v>
      </c>
      <c r="AU183" s="245" t="s">
        <v>88</v>
      </c>
      <c r="AV183" s="14" t="s">
        <v>88</v>
      </c>
      <c r="AW183" s="14" t="s">
        <v>36</v>
      </c>
      <c r="AX183" s="14" t="s">
        <v>80</v>
      </c>
      <c r="AY183" s="245" t="s">
        <v>141</v>
      </c>
    </row>
    <row r="184" spans="1:65" s="15" customFormat="1">
      <c r="B184" s="246"/>
      <c r="C184" s="247"/>
      <c r="D184" s="226" t="s">
        <v>149</v>
      </c>
      <c r="E184" s="248" t="s">
        <v>1</v>
      </c>
      <c r="F184" s="249" t="s">
        <v>155</v>
      </c>
      <c r="G184" s="247"/>
      <c r="H184" s="250">
        <v>1525.81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AT184" s="256" t="s">
        <v>149</v>
      </c>
      <c r="AU184" s="256" t="s">
        <v>88</v>
      </c>
      <c r="AV184" s="15" t="s">
        <v>147</v>
      </c>
      <c r="AW184" s="15" t="s">
        <v>36</v>
      </c>
      <c r="AX184" s="15" t="s">
        <v>37</v>
      </c>
      <c r="AY184" s="256" t="s">
        <v>141</v>
      </c>
    </row>
    <row r="185" spans="1:65" s="2" customFormat="1" ht="21.75" customHeight="1">
      <c r="A185" s="35"/>
      <c r="B185" s="36"/>
      <c r="C185" s="210" t="s">
        <v>8</v>
      </c>
      <c r="D185" s="210" t="s">
        <v>143</v>
      </c>
      <c r="E185" s="211" t="s">
        <v>231</v>
      </c>
      <c r="F185" s="212" t="s">
        <v>232</v>
      </c>
      <c r="G185" s="213" t="s">
        <v>208</v>
      </c>
      <c r="H185" s="214">
        <v>1110.182</v>
      </c>
      <c r="I185" s="215"/>
      <c r="J185" s="216">
        <f>ROUND(I185*H185,2)</f>
        <v>0</v>
      </c>
      <c r="K185" s="217"/>
      <c r="L185" s="40"/>
      <c r="M185" s="218" t="s">
        <v>1</v>
      </c>
      <c r="N185" s="219" t="s">
        <v>45</v>
      </c>
      <c r="O185" s="72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2" t="s">
        <v>147</v>
      </c>
      <c r="AT185" s="222" t="s">
        <v>143</v>
      </c>
      <c r="AU185" s="222" t="s">
        <v>88</v>
      </c>
      <c r="AY185" s="18" t="s">
        <v>141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8" t="s">
        <v>37</v>
      </c>
      <c r="BK185" s="223">
        <f>ROUND(I185*H185,2)</f>
        <v>0</v>
      </c>
      <c r="BL185" s="18" t="s">
        <v>147</v>
      </c>
      <c r="BM185" s="222" t="s">
        <v>233</v>
      </c>
    </row>
    <row r="186" spans="1:65" s="14" customFormat="1" ht="33.75">
      <c r="B186" s="235"/>
      <c r="C186" s="236"/>
      <c r="D186" s="226" t="s">
        <v>149</v>
      </c>
      <c r="E186" s="237" t="s">
        <v>1</v>
      </c>
      <c r="F186" s="238" t="s">
        <v>234</v>
      </c>
      <c r="G186" s="236"/>
      <c r="H186" s="239">
        <v>553.11699999999996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AT186" s="245" t="s">
        <v>149</v>
      </c>
      <c r="AU186" s="245" t="s">
        <v>88</v>
      </c>
      <c r="AV186" s="14" t="s">
        <v>88</v>
      </c>
      <c r="AW186" s="14" t="s">
        <v>36</v>
      </c>
      <c r="AX186" s="14" t="s">
        <v>80</v>
      </c>
      <c r="AY186" s="245" t="s">
        <v>141</v>
      </c>
    </row>
    <row r="187" spans="1:65" s="14" customFormat="1">
      <c r="B187" s="235"/>
      <c r="C187" s="236"/>
      <c r="D187" s="226" t="s">
        <v>149</v>
      </c>
      <c r="E187" s="237" t="s">
        <v>1</v>
      </c>
      <c r="F187" s="238" t="s">
        <v>235</v>
      </c>
      <c r="G187" s="236"/>
      <c r="H187" s="239">
        <v>26.545999999999999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AT187" s="245" t="s">
        <v>149</v>
      </c>
      <c r="AU187" s="245" t="s">
        <v>88</v>
      </c>
      <c r="AV187" s="14" t="s">
        <v>88</v>
      </c>
      <c r="AW187" s="14" t="s">
        <v>36</v>
      </c>
      <c r="AX187" s="14" t="s">
        <v>80</v>
      </c>
      <c r="AY187" s="245" t="s">
        <v>141</v>
      </c>
    </row>
    <row r="188" spans="1:65" s="14" customFormat="1">
      <c r="B188" s="235"/>
      <c r="C188" s="236"/>
      <c r="D188" s="226" t="s">
        <v>149</v>
      </c>
      <c r="E188" s="237" t="s">
        <v>1</v>
      </c>
      <c r="F188" s="238" t="s">
        <v>236</v>
      </c>
      <c r="G188" s="236"/>
      <c r="H188" s="239">
        <v>41.6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AT188" s="245" t="s">
        <v>149</v>
      </c>
      <c r="AU188" s="245" t="s">
        <v>88</v>
      </c>
      <c r="AV188" s="14" t="s">
        <v>88</v>
      </c>
      <c r="AW188" s="14" t="s">
        <v>36</v>
      </c>
      <c r="AX188" s="14" t="s">
        <v>80</v>
      </c>
      <c r="AY188" s="245" t="s">
        <v>141</v>
      </c>
    </row>
    <row r="189" spans="1:65" s="14" customFormat="1" ht="33.75">
      <c r="B189" s="235"/>
      <c r="C189" s="236"/>
      <c r="D189" s="226" t="s">
        <v>149</v>
      </c>
      <c r="E189" s="237" t="s">
        <v>1</v>
      </c>
      <c r="F189" s="238" t="s">
        <v>237</v>
      </c>
      <c r="G189" s="236"/>
      <c r="H189" s="239">
        <v>-76.27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AT189" s="245" t="s">
        <v>149</v>
      </c>
      <c r="AU189" s="245" t="s">
        <v>88</v>
      </c>
      <c r="AV189" s="14" t="s">
        <v>88</v>
      </c>
      <c r="AW189" s="14" t="s">
        <v>36</v>
      </c>
      <c r="AX189" s="14" t="s">
        <v>80</v>
      </c>
      <c r="AY189" s="245" t="s">
        <v>141</v>
      </c>
    </row>
    <row r="190" spans="1:65" s="16" customFormat="1">
      <c r="B190" s="268"/>
      <c r="C190" s="269"/>
      <c r="D190" s="226" t="s">
        <v>149</v>
      </c>
      <c r="E190" s="270" t="s">
        <v>1</v>
      </c>
      <c r="F190" s="271" t="s">
        <v>238</v>
      </c>
      <c r="G190" s="269"/>
      <c r="H190" s="272">
        <v>544.99300000000005</v>
      </c>
      <c r="I190" s="273"/>
      <c r="J190" s="269"/>
      <c r="K190" s="269"/>
      <c r="L190" s="274"/>
      <c r="M190" s="275"/>
      <c r="N190" s="276"/>
      <c r="O190" s="276"/>
      <c r="P190" s="276"/>
      <c r="Q190" s="276"/>
      <c r="R190" s="276"/>
      <c r="S190" s="276"/>
      <c r="T190" s="277"/>
      <c r="AT190" s="278" t="s">
        <v>149</v>
      </c>
      <c r="AU190" s="278" t="s">
        <v>88</v>
      </c>
      <c r="AV190" s="16" t="s">
        <v>165</v>
      </c>
      <c r="AW190" s="16" t="s">
        <v>36</v>
      </c>
      <c r="AX190" s="16" t="s">
        <v>80</v>
      </c>
      <c r="AY190" s="278" t="s">
        <v>141</v>
      </c>
    </row>
    <row r="191" spans="1:65" s="14" customFormat="1" ht="33.75">
      <c r="B191" s="235"/>
      <c r="C191" s="236"/>
      <c r="D191" s="226" t="s">
        <v>149</v>
      </c>
      <c r="E191" s="237" t="s">
        <v>1</v>
      </c>
      <c r="F191" s="238" t="s">
        <v>239</v>
      </c>
      <c r="G191" s="236"/>
      <c r="H191" s="239">
        <v>498.28699999999998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AT191" s="245" t="s">
        <v>149</v>
      </c>
      <c r="AU191" s="245" t="s">
        <v>88</v>
      </c>
      <c r="AV191" s="14" t="s">
        <v>88</v>
      </c>
      <c r="AW191" s="14" t="s">
        <v>36</v>
      </c>
      <c r="AX191" s="14" t="s">
        <v>80</v>
      </c>
      <c r="AY191" s="245" t="s">
        <v>141</v>
      </c>
    </row>
    <row r="192" spans="1:65" s="14" customFormat="1">
      <c r="B192" s="235"/>
      <c r="C192" s="236"/>
      <c r="D192" s="226" t="s">
        <v>149</v>
      </c>
      <c r="E192" s="237" t="s">
        <v>1</v>
      </c>
      <c r="F192" s="238" t="s">
        <v>235</v>
      </c>
      <c r="G192" s="236"/>
      <c r="H192" s="239">
        <v>26.545999999999999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AT192" s="245" t="s">
        <v>149</v>
      </c>
      <c r="AU192" s="245" t="s">
        <v>88</v>
      </c>
      <c r="AV192" s="14" t="s">
        <v>88</v>
      </c>
      <c r="AW192" s="14" t="s">
        <v>36</v>
      </c>
      <c r="AX192" s="14" t="s">
        <v>80</v>
      </c>
      <c r="AY192" s="245" t="s">
        <v>141</v>
      </c>
    </row>
    <row r="193" spans="1:65" s="14" customFormat="1">
      <c r="B193" s="235"/>
      <c r="C193" s="236"/>
      <c r="D193" s="226" t="s">
        <v>149</v>
      </c>
      <c r="E193" s="237" t="s">
        <v>1</v>
      </c>
      <c r="F193" s="238" t="s">
        <v>236</v>
      </c>
      <c r="G193" s="236"/>
      <c r="H193" s="239">
        <v>41.6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AT193" s="245" t="s">
        <v>149</v>
      </c>
      <c r="AU193" s="245" t="s">
        <v>88</v>
      </c>
      <c r="AV193" s="14" t="s">
        <v>88</v>
      </c>
      <c r="AW193" s="14" t="s">
        <v>36</v>
      </c>
      <c r="AX193" s="14" t="s">
        <v>80</v>
      </c>
      <c r="AY193" s="245" t="s">
        <v>141</v>
      </c>
    </row>
    <row r="194" spans="1:65" s="14" customFormat="1" ht="22.5">
      <c r="B194" s="235"/>
      <c r="C194" s="236"/>
      <c r="D194" s="226" t="s">
        <v>149</v>
      </c>
      <c r="E194" s="237" t="s">
        <v>1</v>
      </c>
      <c r="F194" s="238" t="s">
        <v>240</v>
      </c>
      <c r="G194" s="236"/>
      <c r="H194" s="239">
        <v>-69.040000000000006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AT194" s="245" t="s">
        <v>149</v>
      </c>
      <c r="AU194" s="245" t="s">
        <v>88</v>
      </c>
      <c r="AV194" s="14" t="s">
        <v>88</v>
      </c>
      <c r="AW194" s="14" t="s">
        <v>36</v>
      </c>
      <c r="AX194" s="14" t="s">
        <v>80</v>
      </c>
      <c r="AY194" s="245" t="s">
        <v>141</v>
      </c>
    </row>
    <row r="195" spans="1:65" s="16" customFormat="1">
      <c r="B195" s="268"/>
      <c r="C195" s="269"/>
      <c r="D195" s="226" t="s">
        <v>149</v>
      </c>
      <c r="E195" s="270" t="s">
        <v>1</v>
      </c>
      <c r="F195" s="271" t="s">
        <v>241</v>
      </c>
      <c r="G195" s="269"/>
      <c r="H195" s="272">
        <v>497.39299999999997</v>
      </c>
      <c r="I195" s="273"/>
      <c r="J195" s="269"/>
      <c r="K195" s="269"/>
      <c r="L195" s="274"/>
      <c r="M195" s="275"/>
      <c r="N195" s="276"/>
      <c r="O195" s="276"/>
      <c r="P195" s="276"/>
      <c r="Q195" s="276"/>
      <c r="R195" s="276"/>
      <c r="S195" s="276"/>
      <c r="T195" s="277"/>
      <c r="AT195" s="278" t="s">
        <v>149</v>
      </c>
      <c r="AU195" s="278" t="s">
        <v>88</v>
      </c>
      <c r="AV195" s="16" t="s">
        <v>165</v>
      </c>
      <c r="AW195" s="16" t="s">
        <v>36</v>
      </c>
      <c r="AX195" s="16" t="s">
        <v>80</v>
      </c>
      <c r="AY195" s="278" t="s">
        <v>141</v>
      </c>
    </row>
    <row r="196" spans="1:65" s="14" customFormat="1">
      <c r="B196" s="235"/>
      <c r="C196" s="236"/>
      <c r="D196" s="226" t="s">
        <v>149</v>
      </c>
      <c r="E196" s="237" t="s">
        <v>1</v>
      </c>
      <c r="F196" s="238" t="s">
        <v>242</v>
      </c>
      <c r="G196" s="236"/>
      <c r="H196" s="239">
        <v>90.034999999999997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AT196" s="245" t="s">
        <v>149</v>
      </c>
      <c r="AU196" s="245" t="s">
        <v>88</v>
      </c>
      <c r="AV196" s="14" t="s">
        <v>88</v>
      </c>
      <c r="AW196" s="14" t="s">
        <v>36</v>
      </c>
      <c r="AX196" s="14" t="s">
        <v>80</v>
      </c>
      <c r="AY196" s="245" t="s">
        <v>141</v>
      </c>
    </row>
    <row r="197" spans="1:65" s="14" customFormat="1">
      <c r="B197" s="235"/>
      <c r="C197" s="236"/>
      <c r="D197" s="226" t="s">
        <v>149</v>
      </c>
      <c r="E197" s="237" t="s">
        <v>1</v>
      </c>
      <c r="F197" s="238" t="s">
        <v>243</v>
      </c>
      <c r="G197" s="236"/>
      <c r="H197" s="239">
        <v>-6.8250000000000002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AT197" s="245" t="s">
        <v>149</v>
      </c>
      <c r="AU197" s="245" t="s">
        <v>88</v>
      </c>
      <c r="AV197" s="14" t="s">
        <v>88</v>
      </c>
      <c r="AW197" s="14" t="s">
        <v>36</v>
      </c>
      <c r="AX197" s="14" t="s">
        <v>80</v>
      </c>
      <c r="AY197" s="245" t="s">
        <v>141</v>
      </c>
    </row>
    <row r="198" spans="1:65" s="16" customFormat="1">
      <c r="B198" s="268"/>
      <c r="C198" s="269"/>
      <c r="D198" s="226" t="s">
        <v>149</v>
      </c>
      <c r="E198" s="270" t="s">
        <v>1</v>
      </c>
      <c r="F198" s="271" t="s">
        <v>244</v>
      </c>
      <c r="G198" s="269"/>
      <c r="H198" s="272">
        <v>83.21</v>
      </c>
      <c r="I198" s="273"/>
      <c r="J198" s="269"/>
      <c r="K198" s="269"/>
      <c r="L198" s="274"/>
      <c r="M198" s="275"/>
      <c r="N198" s="276"/>
      <c r="O198" s="276"/>
      <c r="P198" s="276"/>
      <c r="Q198" s="276"/>
      <c r="R198" s="276"/>
      <c r="S198" s="276"/>
      <c r="T198" s="277"/>
      <c r="AT198" s="278" t="s">
        <v>149</v>
      </c>
      <c r="AU198" s="278" t="s">
        <v>88</v>
      </c>
      <c r="AV198" s="16" t="s">
        <v>165</v>
      </c>
      <c r="AW198" s="16" t="s">
        <v>36</v>
      </c>
      <c r="AX198" s="16" t="s">
        <v>80</v>
      </c>
      <c r="AY198" s="278" t="s">
        <v>141</v>
      </c>
    </row>
    <row r="199" spans="1:65" s="14" customFormat="1">
      <c r="B199" s="235"/>
      <c r="C199" s="236"/>
      <c r="D199" s="226" t="s">
        <v>149</v>
      </c>
      <c r="E199" s="237" t="s">
        <v>1</v>
      </c>
      <c r="F199" s="238" t="s">
        <v>245</v>
      </c>
      <c r="G199" s="236"/>
      <c r="H199" s="239">
        <v>88.775999999999996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AT199" s="245" t="s">
        <v>149</v>
      </c>
      <c r="AU199" s="245" t="s">
        <v>88</v>
      </c>
      <c r="AV199" s="14" t="s">
        <v>88</v>
      </c>
      <c r="AW199" s="14" t="s">
        <v>36</v>
      </c>
      <c r="AX199" s="14" t="s">
        <v>80</v>
      </c>
      <c r="AY199" s="245" t="s">
        <v>141</v>
      </c>
    </row>
    <row r="200" spans="1:65" s="14" customFormat="1">
      <c r="B200" s="235"/>
      <c r="C200" s="236"/>
      <c r="D200" s="226" t="s">
        <v>149</v>
      </c>
      <c r="E200" s="237" t="s">
        <v>1</v>
      </c>
      <c r="F200" s="238" t="s">
        <v>246</v>
      </c>
      <c r="G200" s="236"/>
      <c r="H200" s="239">
        <v>-3.2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AT200" s="245" t="s">
        <v>149</v>
      </c>
      <c r="AU200" s="245" t="s">
        <v>88</v>
      </c>
      <c r="AV200" s="14" t="s">
        <v>88</v>
      </c>
      <c r="AW200" s="14" t="s">
        <v>36</v>
      </c>
      <c r="AX200" s="14" t="s">
        <v>80</v>
      </c>
      <c r="AY200" s="245" t="s">
        <v>141</v>
      </c>
    </row>
    <row r="201" spans="1:65" s="16" customFormat="1">
      <c r="B201" s="268"/>
      <c r="C201" s="269"/>
      <c r="D201" s="226" t="s">
        <v>149</v>
      </c>
      <c r="E201" s="270" t="s">
        <v>1</v>
      </c>
      <c r="F201" s="271" t="s">
        <v>247</v>
      </c>
      <c r="G201" s="269"/>
      <c r="H201" s="272">
        <v>85.575999999999993</v>
      </c>
      <c r="I201" s="273"/>
      <c r="J201" s="269"/>
      <c r="K201" s="269"/>
      <c r="L201" s="274"/>
      <c r="M201" s="275"/>
      <c r="N201" s="276"/>
      <c r="O201" s="276"/>
      <c r="P201" s="276"/>
      <c r="Q201" s="276"/>
      <c r="R201" s="276"/>
      <c r="S201" s="276"/>
      <c r="T201" s="277"/>
      <c r="AT201" s="278" t="s">
        <v>149</v>
      </c>
      <c r="AU201" s="278" t="s">
        <v>88</v>
      </c>
      <c r="AV201" s="16" t="s">
        <v>165</v>
      </c>
      <c r="AW201" s="16" t="s">
        <v>36</v>
      </c>
      <c r="AX201" s="16" t="s">
        <v>80</v>
      </c>
      <c r="AY201" s="278" t="s">
        <v>141</v>
      </c>
    </row>
    <row r="202" spans="1:65" s="14" customFormat="1">
      <c r="B202" s="235"/>
      <c r="C202" s="236"/>
      <c r="D202" s="226" t="s">
        <v>149</v>
      </c>
      <c r="E202" s="237" t="s">
        <v>1</v>
      </c>
      <c r="F202" s="238" t="s">
        <v>248</v>
      </c>
      <c r="G202" s="236"/>
      <c r="H202" s="239">
        <v>-100.99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AT202" s="245" t="s">
        <v>149</v>
      </c>
      <c r="AU202" s="245" t="s">
        <v>88</v>
      </c>
      <c r="AV202" s="14" t="s">
        <v>88</v>
      </c>
      <c r="AW202" s="14" t="s">
        <v>36</v>
      </c>
      <c r="AX202" s="14" t="s">
        <v>80</v>
      </c>
      <c r="AY202" s="245" t="s">
        <v>141</v>
      </c>
    </row>
    <row r="203" spans="1:65" s="15" customFormat="1">
      <c r="B203" s="246"/>
      <c r="C203" s="247"/>
      <c r="D203" s="226" t="s">
        <v>149</v>
      </c>
      <c r="E203" s="248" t="s">
        <v>1</v>
      </c>
      <c r="F203" s="249" t="s">
        <v>155</v>
      </c>
      <c r="G203" s="247"/>
      <c r="H203" s="250">
        <v>1110.182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AT203" s="256" t="s">
        <v>149</v>
      </c>
      <c r="AU203" s="256" t="s">
        <v>88</v>
      </c>
      <c r="AV203" s="15" t="s">
        <v>147</v>
      </c>
      <c r="AW203" s="15" t="s">
        <v>36</v>
      </c>
      <c r="AX203" s="15" t="s">
        <v>37</v>
      </c>
      <c r="AY203" s="256" t="s">
        <v>141</v>
      </c>
    </row>
    <row r="204" spans="1:65" s="2" customFormat="1" ht="16.5" customHeight="1">
      <c r="A204" s="35"/>
      <c r="B204" s="36"/>
      <c r="C204" s="257" t="s">
        <v>249</v>
      </c>
      <c r="D204" s="257" t="s">
        <v>199</v>
      </c>
      <c r="E204" s="258" t="s">
        <v>250</v>
      </c>
      <c r="F204" s="259" t="s">
        <v>251</v>
      </c>
      <c r="G204" s="260" t="s">
        <v>208</v>
      </c>
      <c r="H204" s="261">
        <v>1132.404</v>
      </c>
      <c r="I204" s="262"/>
      <c r="J204" s="263">
        <f>ROUND(I204*H204,2)</f>
        <v>0</v>
      </c>
      <c r="K204" s="264"/>
      <c r="L204" s="265"/>
      <c r="M204" s="266" t="s">
        <v>1</v>
      </c>
      <c r="N204" s="267" t="s">
        <v>45</v>
      </c>
      <c r="O204" s="72"/>
      <c r="P204" s="220">
        <f>O204*H204</f>
        <v>0</v>
      </c>
      <c r="Q204" s="220">
        <v>0</v>
      </c>
      <c r="R204" s="220">
        <f>Q204*H204</f>
        <v>0</v>
      </c>
      <c r="S204" s="220">
        <v>0</v>
      </c>
      <c r="T204" s="22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2" t="s">
        <v>187</v>
      </c>
      <c r="AT204" s="222" t="s">
        <v>199</v>
      </c>
      <c r="AU204" s="222" t="s">
        <v>88</v>
      </c>
      <c r="AY204" s="18" t="s">
        <v>141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8" t="s">
        <v>37</v>
      </c>
      <c r="BK204" s="223">
        <f>ROUND(I204*H204,2)</f>
        <v>0</v>
      </c>
      <c r="BL204" s="18" t="s">
        <v>147</v>
      </c>
      <c r="BM204" s="222" t="s">
        <v>252</v>
      </c>
    </row>
    <row r="205" spans="1:65" s="14" customFormat="1">
      <c r="B205" s="235"/>
      <c r="C205" s="236"/>
      <c r="D205" s="226" t="s">
        <v>149</v>
      </c>
      <c r="E205" s="237" t="s">
        <v>1</v>
      </c>
      <c r="F205" s="238" t="s">
        <v>253</v>
      </c>
      <c r="G205" s="236"/>
      <c r="H205" s="239">
        <v>1132.404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AT205" s="245" t="s">
        <v>149</v>
      </c>
      <c r="AU205" s="245" t="s">
        <v>88</v>
      </c>
      <c r="AV205" s="14" t="s">
        <v>88</v>
      </c>
      <c r="AW205" s="14" t="s">
        <v>36</v>
      </c>
      <c r="AX205" s="14" t="s">
        <v>37</v>
      </c>
      <c r="AY205" s="245" t="s">
        <v>141</v>
      </c>
    </row>
    <row r="206" spans="1:65" s="2" customFormat="1" ht="21.75" customHeight="1">
      <c r="A206" s="35"/>
      <c r="B206" s="36"/>
      <c r="C206" s="210" t="s">
        <v>254</v>
      </c>
      <c r="D206" s="210" t="s">
        <v>143</v>
      </c>
      <c r="E206" s="211" t="s">
        <v>255</v>
      </c>
      <c r="F206" s="212" t="s">
        <v>256</v>
      </c>
      <c r="G206" s="213" t="s">
        <v>257</v>
      </c>
      <c r="H206" s="214">
        <v>326.95</v>
      </c>
      <c r="I206" s="215"/>
      <c r="J206" s="216">
        <f>ROUND(I206*H206,2)</f>
        <v>0</v>
      </c>
      <c r="K206" s="217"/>
      <c r="L206" s="40"/>
      <c r="M206" s="218" t="s">
        <v>1</v>
      </c>
      <c r="N206" s="219" t="s">
        <v>45</v>
      </c>
      <c r="O206" s="72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2" t="s">
        <v>147</v>
      </c>
      <c r="AT206" s="222" t="s">
        <v>143</v>
      </c>
      <c r="AU206" s="222" t="s">
        <v>88</v>
      </c>
      <c r="AY206" s="18" t="s">
        <v>141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8" t="s">
        <v>37</v>
      </c>
      <c r="BK206" s="223">
        <f>ROUND(I206*H206,2)</f>
        <v>0</v>
      </c>
      <c r="BL206" s="18" t="s">
        <v>147</v>
      </c>
      <c r="BM206" s="222" t="s">
        <v>258</v>
      </c>
    </row>
    <row r="207" spans="1:65" s="14" customFormat="1" ht="45">
      <c r="B207" s="235"/>
      <c r="C207" s="236"/>
      <c r="D207" s="226" t="s">
        <v>149</v>
      </c>
      <c r="E207" s="237" t="s">
        <v>1</v>
      </c>
      <c r="F207" s="238" t="s">
        <v>259</v>
      </c>
      <c r="G207" s="236"/>
      <c r="H207" s="239">
        <v>157.9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AT207" s="245" t="s">
        <v>149</v>
      </c>
      <c r="AU207" s="245" t="s">
        <v>88</v>
      </c>
      <c r="AV207" s="14" t="s">
        <v>88</v>
      </c>
      <c r="AW207" s="14" t="s">
        <v>36</v>
      </c>
      <c r="AX207" s="14" t="s">
        <v>80</v>
      </c>
      <c r="AY207" s="245" t="s">
        <v>141</v>
      </c>
    </row>
    <row r="208" spans="1:65" s="14" customFormat="1" ht="33.75">
      <c r="B208" s="235"/>
      <c r="C208" s="236"/>
      <c r="D208" s="226" t="s">
        <v>149</v>
      </c>
      <c r="E208" s="237" t="s">
        <v>1</v>
      </c>
      <c r="F208" s="238" t="s">
        <v>260</v>
      </c>
      <c r="G208" s="236"/>
      <c r="H208" s="239">
        <v>145.80000000000001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AT208" s="245" t="s">
        <v>149</v>
      </c>
      <c r="AU208" s="245" t="s">
        <v>88</v>
      </c>
      <c r="AV208" s="14" t="s">
        <v>88</v>
      </c>
      <c r="AW208" s="14" t="s">
        <v>36</v>
      </c>
      <c r="AX208" s="14" t="s">
        <v>80</v>
      </c>
      <c r="AY208" s="245" t="s">
        <v>141</v>
      </c>
    </row>
    <row r="209" spans="1:65" s="14" customFormat="1">
      <c r="B209" s="235"/>
      <c r="C209" s="236"/>
      <c r="D209" s="226" t="s">
        <v>149</v>
      </c>
      <c r="E209" s="237" t="s">
        <v>1</v>
      </c>
      <c r="F209" s="238" t="s">
        <v>261</v>
      </c>
      <c r="G209" s="236"/>
      <c r="H209" s="239">
        <v>14.85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149</v>
      </c>
      <c r="AU209" s="245" t="s">
        <v>88</v>
      </c>
      <c r="AV209" s="14" t="s">
        <v>88</v>
      </c>
      <c r="AW209" s="14" t="s">
        <v>36</v>
      </c>
      <c r="AX209" s="14" t="s">
        <v>80</v>
      </c>
      <c r="AY209" s="245" t="s">
        <v>141</v>
      </c>
    </row>
    <row r="210" spans="1:65" s="14" customFormat="1">
      <c r="B210" s="235"/>
      <c r="C210" s="236"/>
      <c r="D210" s="226" t="s">
        <v>149</v>
      </c>
      <c r="E210" s="237" t="s">
        <v>1</v>
      </c>
      <c r="F210" s="238" t="s">
        <v>262</v>
      </c>
      <c r="G210" s="236"/>
      <c r="H210" s="239">
        <v>8.4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AT210" s="245" t="s">
        <v>149</v>
      </c>
      <c r="AU210" s="245" t="s">
        <v>88</v>
      </c>
      <c r="AV210" s="14" t="s">
        <v>88</v>
      </c>
      <c r="AW210" s="14" t="s">
        <v>36</v>
      </c>
      <c r="AX210" s="14" t="s">
        <v>80</v>
      </c>
      <c r="AY210" s="245" t="s">
        <v>141</v>
      </c>
    </row>
    <row r="211" spans="1:65" s="15" customFormat="1">
      <c r="B211" s="246"/>
      <c r="C211" s="247"/>
      <c r="D211" s="226" t="s">
        <v>149</v>
      </c>
      <c r="E211" s="248" t="s">
        <v>1</v>
      </c>
      <c r="F211" s="249" t="s">
        <v>155</v>
      </c>
      <c r="G211" s="247"/>
      <c r="H211" s="250">
        <v>326.95000000000005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AT211" s="256" t="s">
        <v>149</v>
      </c>
      <c r="AU211" s="256" t="s">
        <v>88</v>
      </c>
      <c r="AV211" s="15" t="s">
        <v>147</v>
      </c>
      <c r="AW211" s="15" t="s">
        <v>36</v>
      </c>
      <c r="AX211" s="15" t="s">
        <v>37</v>
      </c>
      <c r="AY211" s="256" t="s">
        <v>141</v>
      </c>
    </row>
    <row r="212" spans="1:65" s="2" customFormat="1" ht="16.5" customHeight="1">
      <c r="A212" s="35"/>
      <c r="B212" s="36"/>
      <c r="C212" s="257" t="s">
        <v>263</v>
      </c>
      <c r="D212" s="257" t="s">
        <v>199</v>
      </c>
      <c r="E212" s="258" t="s">
        <v>264</v>
      </c>
      <c r="F212" s="259" t="s">
        <v>265</v>
      </c>
      <c r="G212" s="260" t="s">
        <v>208</v>
      </c>
      <c r="H212" s="261">
        <v>107.89400000000001</v>
      </c>
      <c r="I212" s="262"/>
      <c r="J212" s="263">
        <f>ROUND(I212*H212,2)</f>
        <v>0</v>
      </c>
      <c r="K212" s="264"/>
      <c r="L212" s="265"/>
      <c r="M212" s="266" t="s">
        <v>1</v>
      </c>
      <c r="N212" s="267" t="s">
        <v>45</v>
      </c>
      <c r="O212" s="72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2" t="s">
        <v>187</v>
      </c>
      <c r="AT212" s="222" t="s">
        <v>199</v>
      </c>
      <c r="AU212" s="222" t="s">
        <v>88</v>
      </c>
      <c r="AY212" s="18" t="s">
        <v>141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8" t="s">
        <v>37</v>
      </c>
      <c r="BK212" s="223">
        <f>ROUND(I212*H212,2)</f>
        <v>0</v>
      </c>
      <c r="BL212" s="18" t="s">
        <v>147</v>
      </c>
      <c r="BM212" s="222" t="s">
        <v>266</v>
      </c>
    </row>
    <row r="213" spans="1:65" s="14" customFormat="1">
      <c r="B213" s="235"/>
      <c r="C213" s="236"/>
      <c r="D213" s="226" t="s">
        <v>149</v>
      </c>
      <c r="E213" s="237" t="s">
        <v>1</v>
      </c>
      <c r="F213" s="238" t="s">
        <v>267</v>
      </c>
      <c r="G213" s="236"/>
      <c r="H213" s="239">
        <v>98.084999999999994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AT213" s="245" t="s">
        <v>149</v>
      </c>
      <c r="AU213" s="245" t="s">
        <v>88</v>
      </c>
      <c r="AV213" s="14" t="s">
        <v>88</v>
      </c>
      <c r="AW213" s="14" t="s">
        <v>36</v>
      </c>
      <c r="AX213" s="14" t="s">
        <v>80</v>
      </c>
      <c r="AY213" s="245" t="s">
        <v>141</v>
      </c>
    </row>
    <row r="214" spans="1:65" s="14" customFormat="1">
      <c r="B214" s="235"/>
      <c r="C214" s="236"/>
      <c r="D214" s="226" t="s">
        <v>149</v>
      </c>
      <c r="E214" s="237" t="s">
        <v>1</v>
      </c>
      <c r="F214" s="238" t="s">
        <v>268</v>
      </c>
      <c r="G214" s="236"/>
      <c r="H214" s="239">
        <v>107.89400000000001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AT214" s="245" t="s">
        <v>149</v>
      </c>
      <c r="AU214" s="245" t="s">
        <v>88</v>
      </c>
      <c r="AV214" s="14" t="s">
        <v>88</v>
      </c>
      <c r="AW214" s="14" t="s">
        <v>36</v>
      </c>
      <c r="AX214" s="14" t="s">
        <v>37</v>
      </c>
      <c r="AY214" s="245" t="s">
        <v>141</v>
      </c>
    </row>
    <row r="215" spans="1:65" s="2" customFormat="1" ht="16.5" customHeight="1">
      <c r="A215" s="35"/>
      <c r="B215" s="36"/>
      <c r="C215" s="210" t="s">
        <v>269</v>
      </c>
      <c r="D215" s="210" t="s">
        <v>143</v>
      </c>
      <c r="E215" s="211" t="s">
        <v>270</v>
      </c>
      <c r="F215" s="212" t="s">
        <v>271</v>
      </c>
      <c r="G215" s="213" t="s">
        <v>257</v>
      </c>
      <c r="H215" s="214">
        <v>168.13</v>
      </c>
      <c r="I215" s="215"/>
      <c r="J215" s="216">
        <f>ROUND(I215*H215,2)</f>
        <v>0</v>
      </c>
      <c r="K215" s="217"/>
      <c r="L215" s="40"/>
      <c r="M215" s="218" t="s">
        <v>1</v>
      </c>
      <c r="N215" s="219" t="s">
        <v>45</v>
      </c>
      <c r="O215" s="72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2" t="s">
        <v>147</v>
      </c>
      <c r="AT215" s="222" t="s">
        <v>143</v>
      </c>
      <c r="AU215" s="222" t="s">
        <v>88</v>
      </c>
      <c r="AY215" s="18" t="s">
        <v>141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8" t="s">
        <v>37</v>
      </c>
      <c r="BK215" s="223">
        <f>ROUND(I215*H215,2)</f>
        <v>0</v>
      </c>
      <c r="BL215" s="18" t="s">
        <v>147</v>
      </c>
      <c r="BM215" s="222" t="s">
        <v>272</v>
      </c>
    </row>
    <row r="216" spans="1:65" s="14" customFormat="1" ht="33.75">
      <c r="B216" s="235"/>
      <c r="C216" s="236"/>
      <c r="D216" s="226" t="s">
        <v>149</v>
      </c>
      <c r="E216" s="237" t="s">
        <v>1</v>
      </c>
      <c r="F216" s="238" t="s">
        <v>273</v>
      </c>
      <c r="G216" s="236"/>
      <c r="H216" s="239">
        <v>77.55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AT216" s="245" t="s">
        <v>149</v>
      </c>
      <c r="AU216" s="245" t="s">
        <v>88</v>
      </c>
      <c r="AV216" s="14" t="s">
        <v>88</v>
      </c>
      <c r="AW216" s="14" t="s">
        <v>36</v>
      </c>
      <c r="AX216" s="14" t="s">
        <v>80</v>
      </c>
      <c r="AY216" s="245" t="s">
        <v>141</v>
      </c>
    </row>
    <row r="217" spans="1:65" s="14" customFormat="1">
      <c r="B217" s="235"/>
      <c r="C217" s="236"/>
      <c r="D217" s="226" t="s">
        <v>149</v>
      </c>
      <c r="E217" s="237" t="s">
        <v>1</v>
      </c>
      <c r="F217" s="238" t="s">
        <v>274</v>
      </c>
      <c r="G217" s="236"/>
      <c r="H217" s="239">
        <v>-4.3499999999999996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AT217" s="245" t="s">
        <v>149</v>
      </c>
      <c r="AU217" s="245" t="s">
        <v>88</v>
      </c>
      <c r="AV217" s="14" t="s">
        <v>88</v>
      </c>
      <c r="AW217" s="14" t="s">
        <v>36</v>
      </c>
      <c r="AX217" s="14" t="s">
        <v>80</v>
      </c>
      <c r="AY217" s="245" t="s">
        <v>141</v>
      </c>
    </row>
    <row r="218" spans="1:65" s="14" customFormat="1" ht="22.5">
      <c r="B218" s="235"/>
      <c r="C218" s="236"/>
      <c r="D218" s="226" t="s">
        <v>149</v>
      </c>
      <c r="E218" s="237" t="s">
        <v>1</v>
      </c>
      <c r="F218" s="238" t="s">
        <v>275</v>
      </c>
      <c r="G218" s="236"/>
      <c r="H218" s="239">
        <v>69.569999999999993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AT218" s="245" t="s">
        <v>149</v>
      </c>
      <c r="AU218" s="245" t="s">
        <v>88</v>
      </c>
      <c r="AV218" s="14" t="s">
        <v>88</v>
      </c>
      <c r="AW218" s="14" t="s">
        <v>36</v>
      </c>
      <c r="AX218" s="14" t="s">
        <v>80</v>
      </c>
      <c r="AY218" s="245" t="s">
        <v>141</v>
      </c>
    </row>
    <row r="219" spans="1:65" s="14" customFormat="1">
      <c r="B219" s="235"/>
      <c r="C219" s="236"/>
      <c r="D219" s="226" t="s">
        <v>149</v>
      </c>
      <c r="E219" s="237" t="s">
        <v>1</v>
      </c>
      <c r="F219" s="238" t="s">
        <v>276</v>
      </c>
      <c r="G219" s="236"/>
      <c r="H219" s="239">
        <v>-6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AT219" s="245" t="s">
        <v>149</v>
      </c>
      <c r="AU219" s="245" t="s">
        <v>88</v>
      </c>
      <c r="AV219" s="14" t="s">
        <v>88</v>
      </c>
      <c r="AW219" s="14" t="s">
        <v>36</v>
      </c>
      <c r="AX219" s="14" t="s">
        <v>80</v>
      </c>
      <c r="AY219" s="245" t="s">
        <v>141</v>
      </c>
    </row>
    <row r="220" spans="1:65" s="14" customFormat="1">
      <c r="B220" s="235"/>
      <c r="C220" s="236"/>
      <c r="D220" s="226" t="s">
        <v>149</v>
      </c>
      <c r="E220" s="237" t="s">
        <v>1</v>
      </c>
      <c r="F220" s="238" t="s">
        <v>277</v>
      </c>
      <c r="G220" s="236"/>
      <c r="H220" s="239">
        <v>16.37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AT220" s="245" t="s">
        <v>149</v>
      </c>
      <c r="AU220" s="245" t="s">
        <v>88</v>
      </c>
      <c r="AV220" s="14" t="s">
        <v>88</v>
      </c>
      <c r="AW220" s="14" t="s">
        <v>36</v>
      </c>
      <c r="AX220" s="14" t="s">
        <v>80</v>
      </c>
      <c r="AY220" s="245" t="s">
        <v>141</v>
      </c>
    </row>
    <row r="221" spans="1:65" s="14" customFormat="1">
      <c r="B221" s="235"/>
      <c r="C221" s="236"/>
      <c r="D221" s="226" t="s">
        <v>149</v>
      </c>
      <c r="E221" s="237" t="s">
        <v>1</v>
      </c>
      <c r="F221" s="238" t="s">
        <v>278</v>
      </c>
      <c r="G221" s="236"/>
      <c r="H221" s="239">
        <v>-1.45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AT221" s="245" t="s">
        <v>149</v>
      </c>
      <c r="AU221" s="245" t="s">
        <v>88</v>
      </c>
      <c r="AV221" s="14" t="s">
        <v>88</v>
      </c>
      <c r="AW221" s="14" t="s">
        <v>36</v>
      </c>
      <c r="AX221" s="14" t="s">
        <v>80</v>
      </c>
      <c r="AY221" s="245" t="s">
        <v>141</v>
      </c>
    </row>
    <row r="222" spans="1:65" s="14" customFormat="1">
      <c r="B222" s="235"/>
      <c r="C222" s="236"/>
      <c r="D222" s="226" t="s">
        <v>149</v>
      </c>
      <c r="E222" s="237" t="s">
        <v>1</v>
      </c>
      <c r="F222" s="238" t="s">
        <v>279</v>
      </c>
      <c r="G222" s="236"/>
      <c r="H222" s="239">
        <v>16.440000000000001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AT222" s="245" t="s">
        <v>149</v>
      </c>
      <c r="AU222" s="245" t="s">
        <v>88</v>
      </c>
      <c r="AV222" s="14" t="s">
        <v>88</v>
      </c>
      <c r="AW222" s="14" t="s">
        <v>36</v>
      </c>
      <c r="AX222" s="14" t="s">
        <v>80</v>
      </c>
      <c r="AY222" s="245" t="s">
        <v>141</v>
      </c>
    </row>
    <row r="223" spans="1:65" s="15" customFormat="1">
      <c r="B223" s="246"/>
      <c r="C223" s="247"/>
      <c r="D223" s="226" t="s">
        <v>149</v>
      </c>
      <c r="E223" s="248" t="s">
        <v>1</v>
      </c>
      <c r="F223" s="249" t="s">
        <v>155</v>
      </c>
      <c r="G223" s="247"/>
      <c r="H223" s="250">
        <v>168.13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AT223" s="256" t="s">
        <v>149</v>
      </c>
      <c r="AU223" s="256" t="s">
        <v>88</v>
      </c>
      <c r="AV223" s="15" t="s">
        <v>147</v>
      </c>
      <c r="AW223" s="15" t="s">
        <v>36</v>
      </c>
      <c r="AX223" s="15" t="s">
        <v>37</v>
      </c>
      <c r="AY223" s="256" t="s">
        <v>141</v>
      </c>
    </row>
    <row r="224" spans="1:65" s="2" customFormat="1" ht="21.75" customHeight="1">
      <c r="A224" s="35"/>
      <c r="B224" s="36"/>
      <c r="C224" s="257" t="s">
        <v>280</v>
      </c>
      <c r="D224" s="257" t="s">
        <v>199</v>
      </c>
      <c r="E224" s="258" t="s">
        <v>281</v>
      </c>
      <c r="F224" s="259" t="s">
        <v>282</v>
      </c>
      <c r="G224" s="260" t="s">
        <v>257</v>
      </c>
      <c r="H224" s="261">
        <v>176.53700000000001</v>
      </c>
      <c r="I224" s="262"/>
      <c r="J224" s="263">
        <f>ROUND(I224*H224,2)</f>
        <v>0</v>
      </c>
      <c r="K224" s="264"/>
      <c r="L224" s="265"/>
      <c r="M224" s="266" t="s">
        <v>1</v>
      </c>
      <c r="N224" s="267" t="s">
        <v>45</v>
      </c>
      <c r="O224" s="72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2" t="s">
        <v>187</v>
      </c>
      <c r="AT224" s="222" t="s">
        <v>199</v>
      </c>
      <c r="AU224" s="222" t="s">
        <v>88</v>
      </c>
      <c r="AY224" s="18" t="s">
        <v>141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8" t="s">
        <v>37</v>
      </c>
      <c r="BK224" s="223">
        <f>ROUND(I224*H224,2)</f>
        <v>0</v>
      </c>
      <c r="BL224" s="18" t="s">
        <v>147</v>
      </c>
      <c r="BM224" s="222" t="s">
        <v>283</v>
      </c>
    </row>
    <row r="225" spans="1:65" s="14" customFormat="1">
      <c r="B225" s="235"/>
      <c r="C225" s="236"/>
      <c r="D225" s="226" t="s">
        <v>149</v>
      </c>
      <c r="E225" s="237" t="s">
        <v>1</v>
      </c>
      <c r="F225" s="238" t="s">
        <v>284</v>
      </c>
      <c r="G225" s="236"/>
      <c r="H225" s="239">
        <v>176.53700000000001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AT225" s="245" t="s">
        <v>149</v>
      </c>
      <c r="AU225" s="245" t="s">
        <v>88</v>
      </c>
      <c r="AV225" s="14" t="s">
        <v>88</v>
      </c>
      <c r="AW225" s="14" t="s">
        <v>36</v>
      </c>
      <c r="AX225" s="14" t="s">
        <v>37</v>
      </c>
      <c r="AY225" s="245" t="s">
        <v>141</v>
      </c>
    </row>
    <row r="226" spans="1:65" s="2" customFormat="1" ht="16.5" customHeight="1">
      <c r="A226" s="35"/>
      <c r="B226" s="36"/>
      <c r="C226" s="210" t="s">
        <v>7</v>
      </c>
      <c r="D226" s="210" t="s">
        <v>143</v>
      </c>
      <c r="E226" s="211" t="s">
        <v>285</v>
      </c>
      <c r="F226" s="212" t="s">
        <v>286</v>
      </c>
      <c r="G226" s="213" t="s">
        <v>257</v>
      </c>
      <c r="H226" s="214">
        <v>869</v>
      </c>
      <c r="I226" s="215"/>
      <c r="J226" s="216">
        <f>ROUND(I226*H226,2)</f>
        <v>0</v>
      </c>
      <c r="K226" s="217"/>
      <c r="L226" s="40"/>
      <c r="M226" s="218" t="s">
        <v>1</v>
      </c>
      <c r="N226" s="219" t="s">
        <v>45</v>
      </c>
      <c r="O226" s="72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2" t="s">
        <v>147</v>
      </c>
      <c r="AT226" s="222" t="s">
        <v>143</v>
      </c>
      <c r="AU226" s="222" t="s">
        <v>88</v>
      </c>
      <c r="AY226" s="18" t="s">
        <v>141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8" t="s">
        <v>37</v>
      </c>
      <c r="BK226" s="223">
        <f>ROUND(I226*H226,2)</f>
        <v>0</v>
      </c>
      <c r="BL226" s="18" t="s">
        <v>147</v>
      </c>
      <c r="BM226" s="222" t="s">
        <v>287</v>
      </c>
    </row>
    <row r="227" spans="1:65" s="13" customFormat="1">
      <c r="B227" s="224"/>
      <c r="C227" s="225"/>
      <c r="D227" s="226" t="s">
        <v>149</v>
      </c>
      <c r="E227" s="227" t="s">
        <v>1</v>
      </c>
      <c r="F227" s="228" t="s">
        <v>288</v>
      </c>
      <c r="G227" s="225"/>
      <c r="H227" s="227" t="s">
        <v>1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AT227" s="234" t="s">
        <v>149</v>
      </c>
      <c r="AU227" s="234" t="s">
        <v>88</v>
      </c>
      <c r="AV227" s="13" t="s">
        <v>37</v>
      </c>
      <c r="AW227" s="13" t="s">
        <v>36</v>
      </c>
      <c r="AX227" s="13" t="s">
        <v>80</v>
      </c>
      <c r="AY227" s="234" t="s">
        <v>141</v>
      </c>
    </row>
    <row r="228" spans="1:65" s="14" customFormat="1" ht="33.75">
      <c r="B228" s="235"/>
      <c r="C228" s="236"/>
      <c r="D228" s="226" t="s">
        <v>149</v>
      </c>
      <c r="E228" s="237" t="s">
        <v>1</v>
      </c>
      <c r="F228" s="238" t="s">
        <v>289</v>
      </c>
      <c r="G228" s="236"/>
      <c r="H228" s="239">
        <v>172.6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AT228" s="245" t="s">
        <v>149</v>
      </c>
      <c r="AU228" s="245" t="s">
        <v>88</v>
      </c>
      <c r="AV228" s="14" t="s">
        <v>88</v>
      </c>
      <c r="AW228" s="14" t="s">
        <v>36</v>
      </c>
      <c r="AX228" s="14" t="s">
        <v>80</v>
      </c>
      <c r="AY228" s="245" t="s">
        <v>141</v>
      </c>
    </row>
    <row r="229" spans="1:65" s="14" customFormat="1" ht="22.5">
      <c r="B229" s="235"/>
      <c r="C229" s="236"/>
      <c r="D229" s="226" t="s">
        <v>149</v>
      </c>
      <c r="E229" s="237" t="s">
        <v>1</v>
      </c>
      <c r="F229" s="238" t="s">
        <v>290</v>
      </c>
      <c r="G229" s="236"/>
      <c r="H229" s="239">
        <v>174.8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AT229" s="245" t="s">
        <v>149</v>
      </c>
      <c r="AU229" s="245" t="s">
        <v>88</v>
      </c>
      <c r="AV229" s="14" t="s">
        <v>88</v>
      </c>
      <c r="AW229" s="14" t="s">
        <v>36</v>
      </c>
      <c r="AX229" s="14" t="s">
        <v>80</v>
      </c>
      <c r="AY229" s="245" t="s">
        <v>141</v>
      </c>
    </row>
    <row r="230" spans="1:65" s="14" customFormat="1">
      <c r="B230" s="235"/>
      <c r="C230" s="236"/>
      <c r="D230" s="226" t="s">
        <v>149</v>
      </c>
      <c r="E230" s="237" t="s">
        <v>1</v>
      </c>
      <c r="F230" s="238" t="s">
        <v>291</v>
      </c>
      <c r="G230" s="236"/>
      <c r="H230" s="239">
        <v>22.4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AT230" s="245" t="s">
        <v>149</v>
      </c>
      <c r="AU230" s="245" t="s">
        <v>88</v>
      </c>
      <c r="AV230" s="14" t="s">
        <v>88</v>
      </c>
      <c r="AW230" s="14" t="s">
        <v>36</v>
      </c>
      <c r="AX230" s="14" t="s">
        <v>80</v>
      </c>
      <c r="AY230" s="245" t="s">
        <v>141</v>
      </c>
    </row>
    <row r="231" spans="1:65" s="14" customFormat="1">
      <c r="B231" s="235"/>
      <c r="C231" s="236"/>
      <c r="D231" s="226" t="s">
        <v>149</v>
      </c>
      <c r="E231" s="237" t="s">
        <v>1</v>
      </c>
      <c r="F231" s="238" t="s">
        <v>292</v>
      </c>
      <c r="G231" s="236"/>
      <c r="H231" s="239">
        <v>17.399999999999999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AT231" s="245" t="s">
        <v>149</v>
      </c>
      <c r="AU231" s="245" t="s">
        <v>88</v>
      </c>
      <c r="AV231" s="14" t="s">
        <v>88</v>
      </c>
      <c r="AW231" s="14" t="s">
        <v>36</v>
      </c>
      <c r="AX231" s="14" t="s">
        <v>80</v>
      </c>
      <c r="AY231" s="245" t="s">
        <v>141</v>
      </c>
    </row>
    <row r="232" spans="1:65" s="16" customFormat="1">
      <c r="B232" s="268"/>
      <c r="C232" s="269"/>
      <c r="D232" s="226" t="s">
        <v>149</v>
      </c>
      <c r="E232" s="270" t="s">
        <v>1</v>
      </c>
      <c r="F232" s="271" t="s">
        <v>293</v>
      </c>
      <c r="G232" s="269"/>
      <c r="H232" s="272">
        <v>387.19999999999993</v>
      </c>
      <c r="I232" s="273"/>
      <c r="J232" s="269"/>
      <c r="K232" s="269"/>
      <c r="L232" s="274"/>
      <c r="M232" s="275"/>
      <c r="N232" s="276"/>
      <c r="O232" s="276"/>
      <c r="P232" s="276"/>
      <c r="Q232" s="276"/>
      <c r="R232" s="276"/>
      <c r="S232" s="276"/>
      <c r="T232" s="277"/>
      <c r="AT232" s="278" t="s">
        <v>149</v>
      </c>
      <c r="AU232" s="278" t="s">
        <v>88</v>
      </c>
      <c r="AV232" s="16" t="s">
        <v>165</v>
      </c>
      <c r="AW232" s="16" t="s">
        <v>36</v>
      </c>
      <c r="AX232" s="16" t="s">
        <v>80</v>
      </c>
      <c r="AY232" s="278" t="s">
        <v>141</v>
      </c>
    </row>
    <row r="233" spans="1:65" s="13" customFormat="1">
      <c r="B233" s="224"/>
      <c r="C233" s="225"/>
      <c r="D233" s="226" t="s">
        <v>149</v>
      </c>
      <c r="E233" s="227" t="s">
        <v>1</v>
      </c>
      <c r="F233" s="228" t="s">
        <v>294</v>
      </c>
      <c r="G233" s="225"/>
      <c r="H233" s="227" t="s">
        <v>1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AT233" s="234" t="s">
        <v>149</v>
      </c>
      <c r="AU233" s="234" t="s">
        <v>88</v>
      </c>
      <c r="AV233" s="13" t="s">
        <v>37</v>
      </c>
      <c r="AW233" s="13" t="s">
        <v>36</v>
      </c>
      <c r="AX233" s="13" t="s">
        <v>80</v>
      </c>
      <c r="AY233" s="234" t="s">
        <v>141</v>
      </c>
    </row>
    <row r="234" spans="1:65" s="14" customFormat="1">
      <c r="B234" s="235"/>
      <c r="C234" s="236"/>
      <c r="D234" s="226" t="s">
        <v>149</v>
      </c>
      <c r="E234" s="237" t="s">
        <v>1</v>
      </c>
      <c r="F234" s="238" t="s">
        <v>295</v>
      </c>
      <c r="G234" s="236"/>
      <c r="H234" s="239">
        <v>35.1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AT234" s="245" t="s">
        <v>149</v>
      </c>
      <c r="AU234" s="245" t="s">
        <v>88</v>
      </c>
      <c r="AV234" s="14" t="s">
        <v>88</v>
      </c>
      <c r="AW234" s="14" t="s">
        <v>36</v>
      </c>
      <c r="AX234" s="14" t="s">
        <v>80</v>
      </c>
      <c r="AY234" s="245" t="s">
        <v>141</v>
      </c>
    </row>
    <row r="235" spans="1:65" s="14" customFormat="1">
      <c r="B235" s="235"/>
      <c r="C235" s="236"/>
      <c r="D235" s="226" t="s">
        <v>149</v>
      </c>
      <c r="E235" s="237" t="s">
        <v>1</v>
      </c>
      <c r="F235" s="238" t="s">
        <v>296</v>
      </c>
      <c r="G235" s="236"/>
      <c r="H235" s="239">
        <v>33.4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AT235" s="245" t="s">
        <v>149</v>
      </c>
      <c r="AU235" s="245" t="s">
        <v>88</v>
      </c>
      <c r="AV235" s="14" t="s">
        <v>88</v>
      </c>
      <c r="AW235" s="14" t="s">
        <v>36</v>
      </c>
      <c r="AX235" s="14" t="s">
        <v>80</v>
      </c>
      <c r="AY235" s="245" t="s">
        <v>141</v>
      </c>
    </row>
    <row r="236" spans="1:65" s="14" customFormat="1">
      <c r="B236" s="235"/>
      <c r="C236" s="236"/>
      <c r="D236" s="226" t="s">
        <v>149</v>
      </c>
      <c r="E236" s="237" t="s">
        <v>1</v>
      </c>
      <c r="F236" s="238" t="s">
        <v>297</v>
      </c>
      <c r="G236" s="236"/>
      <c r="H236" s="239">
        <v>3.45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AT236" s="245" t="s">
        <v>149</v>
      </c>
      <c r="AU236" s="245" t="s">
        <v>88</v>
      </c>
      <c r="AV236" s="14" t="s">
        <v>88</v>
      </c>
      <c r="AW236" s="14" t="s">
        <v>36</v>
      </c>
      <c r="AX236" s="14" t="s">
        <v>80</v>
      </c>
      <c r="AY236" s="245" t="s">
        <v>141</v>
      </c>
    </row>
    <row r="237" spans="1:65" s="14" customFormat="1">
      <c r="B237" s="235"/>
      <c r="C237" s="236"/>
      <c r="D237" s="226" t="s">
        <v>149</v>
      </c>
      <c r="E237" s="237" t="s">
        <v>1</v>
      </c>
      <c r="F237" s="238" t="s">
        <v>298</v>
      </c>
      <c r="G237" s="236"/>
      <c r="H237" s="239">
        <v>2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149</v>
      </c>
      <c r="AU237" s="245" t="s">
        <v>88</v>
      </c>
      <c r="AV237" s="14" t="s">
        <v>88</v>
      </c>
      <c r="AW237" s="14" t="s">
        <v>36</v>
      </c>
      <c r="AX237" s="14" t="s">
        <v>80</v>
      </c>
      <c r="AY237" s="245" t="s">
        <v>141</v>
      </c>
    </row>
    <row r="238" spans="1:65" s="16" customFormat="1">
      <c r="B238" s="268"/>
      <c r="C238" s="269"/>
      <c r="D238" s="226" t="s">
        <v>149</v>
      </c>
      <c r="E238" s="270" t="s">
        <v>1</v>
      </c>
      <c r="F238" s="271" t="s">
        <v>299</v>
      </c>
      <c r="G238" s="269"/>
      <c r="H238" s="272">
        <v>73.95</v>
      </c>
      <c r="I238" s="273"/>
      <c r="J238" s="269"/>
      <c r="K238" s="269"/>
      <c r="L238" s="274"/>
      <c r="M238" s="275"/>
      <c r="N238" s="276"/>
      <c r="O238" s="276"/>
      <c r="P238" s="276"/>
      <c r="Q238" s="276"/>
      <c r="R238" s="276"/>
      <c r="S238" s="276"/>
      <c r="T238" s="277"/>
      <c r="AT238" s="278" t="s">
        <v>149</v>
      </c>
      <c r="AU238" s="278" t="s">
        <v>88</v>
      </c>
      <c r="AV238" s="16" t="s">
        <v>165</v>
      </c>
      <c r="AW238" s="16" t="s">
        <v>36</v>
      </c>
      <c r="AX238" s="16" t="s">
        <v>80</v>
      </c>
      <c r="AY238" s="278" t="s">
        <v>141</v>
      </c>
    </row>
    <row r="239" spans="1:65" s="13" customFormat="1">
      <c r="B239" s="224"/>
      <c r="C239" s="225"/>
      <c r="D239" s="226" t="s">
        <v>149</v>
      </c>
      <c r="E239" s="227" t="s">
        <v>1</v>
      </c>
      <c r="F239" s="228" t="s">
        <v>300</v>
      </c>
      <c r="G239" s="225"/>
      <c r="H239" s="227" t="s">
        <v>1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AT239" s="234" t="s">
        <v>149</v>
      </c>
      <c r="AU239" s="234" t="s">
        <v>88</v>
      </c>
      <c r="AV239" s="13" t="s">
        <v>37</v>
      </c>
      <c r="AW239" s="13" t="s">
        <v>36</v>
      </c>
      <c r="AX239" s="13" t="s">
        <v>80</v>
      </c>
      <c r="AY239" s="234" t="s">
        <v>141</v>
      </c>
    </row>
    <row r="240" spans="1:65" s="14" customFormat="1">
      <c r="B240" s="235"/>
      <c r="C240" s="236"/>
      <c r="D240" s="226" t="s">
        <v>149</v>
      </c>
      <c r="E240" s="237" t="s">
        <v>1</v>
      </c>
      <c r="F240" s="238" t="s">
        <v>301</v>
      </c>
      <c r="G240" s="236"/>
      <c r="H240" s="239">
        <v>27.5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AT240" s="245" t="s">
        <v>149</v>
      </c>
      <c r="AU240" s="245" t="s">
        <v>88</v>
      </c>
      <c r="AV240" s="14" t="s">
        <v>88</v>
      </c>
      <c r="AW240" s="14" t="s">
        <v>36</v>
      </c>
      <c r="AX240" s="14" t="s">
        <v>80</v>
      </c>
      <c r="AY240" s="245" t="s">
        <v>141</v>
      </c>
    </row>
    <row r="241" spans="1:65" s="14" customFormat="1">
      <c r="B241" s="235"/>
      <c r="C241" s="236"/>
      <c r="D241" s="226" t="s">
        <v>149</v>
      </c>
      <c r="E241" s="237" t="s">
        <v>1</v>
      </c>
      <c r="F241" s="238" t="s">
        <v>302</v>
      </c>
      <c r="G241" s="236"/>
      <c r="H241" s="239">
        <v>27.4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AT241" s="245" t="s">
        <v>149</v>
      </c>
      <c r="AU241" s="245" t="s">
        <v>88</v>
      </c>
      <c r="AV241" s="14" t="s">
        <v>88</v>
      </c>
      <c r="AW241" s="14" t="s">
        <v>36</v>
      </c>
      <c r="AX241" s="14" t="s">
        <v>80</v>
      </c>
      <c r="AY241" s="245" t="s">
        <v>141</v>
      </c>
    </row>
    <row r="242" spans="1:65" s="14" customFormat="1">
      <c r="B242" s="235"/>
      <c r="C242" s="236"/>
      <c r="D242" s="226" t="s">
        <v>149</v>
      </c>
      <c r="E242" s="237" t="s">
        <v>1</v>
      </c>
      <c r="F242" s="238" t="s">
        <v>303</v>
      </c>
      <c r="G242" s="236"/>
      <c r="H242" s="239">
        <v>2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AT242" s="245" t="s">
        <v>149</v>
      </c>
      <c r="AU242" s="245" t="s">
        <v>88</v>
      </c>
      <c r="AV242" s="14" t="s">
        <v>88</v>
      </c>
      <c r="AW242" s="14" t="s">
        <v>36</v>
      </c>
      <c r="AX242" s="14" t="s">
        <v>80</v>
      </c>
      <c r="AY242" s="245" t="s">
        <v>141</v>
      </c>
    </row>
    <row r="243" spans="1:65" s="14" customFormat="1">
      <c r="B243" s="235"/>
      <c r="C243" s="236"/>
      <c r="D243" s="226" t="s">
        <v>149</v>
      </c>
      <c r="E243" s="237" t="s">
        <v>1</v>
      </c>
      <c r="F243" s="238" t="s">
        <v>298</v>
      </c>
      <c r="G243" s="236"/>
      <c r="H243" s="239">
        <v>2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AT243" s="245" t="s">
        <v>149</v>
      </c>
      <c r="AU243" s="245" t="s">
        <v>88</v>
      </c>
      <c r="AV243" s="14" t="s">
        <v>88</v>
      </c>
      <c r="AW243" s="14" t="s">
        <v>36</v>
      </c>
      <c r="AX243" s="14" t="s">
        <v>80</v>
      </c>
      <c r="AY243" s="245" t="s">
        <v>141</v>
      </c>
    </row>
    <row r="244" spans="1:65" s="16" customFormat="1">
      <c r="B244" s="268"/>
      <c r="C244" s="269"/>
      <c r="D244" s="226" t="s">
        <v>149</v>
      </c>
      <c r="E244" s="270" t="s">
        <v>1</v>
      </c>
      <c r="F244" s="271" t="s">
        <v>304</v>
      </c>
      <c r="G244" s="269"/>
      <c r="H244" s="272">
        <v>58.9</v>
      </c>
      <c r="I244" s="273"/>
      <c r="J244" s="269"/>
      <c r="K244" s="269"/>
      <c r="L244" s="274"/>
      <c r="M244" s="275"/>
      <c r="N244" s="276"/>
      <c r="O244" s="276"/>
      <c r="P244" s="276"/>
      <c r="Q244" s="276"/>
      <c r="R244" s="276"/>
      <c r="S244" s="276"/>
      <c r="T244" s="277"/>
      <c r="AT244" s="278" t="s">
        <v>149</v>
      </c>
      <c r="AU244" s="278" t="s">
        <v>88</v>
      </c>
      <c r="AV244" s="16" t="s">
        <v>165</v>
      </c>
      <c r="AW244" s="16" t="s">
        <v>36</v>
      </c>
      <c r="AX244" s="16" t="s">
        <v>80</v>
      </c>
      <c r="AY244" s="278" t="s">
        <v>141</v>
      </c>
    </row>
    <row r="245" spans="1:65" s="14" customFormat="1">
      <c r="B245" s="235"/>
      <c r="C245" s="236"/>
      <c r="D245" s="226" t="s">
        <v>149</v>
      </c>
      <c r="E245" s="237" t="s">
        <v>1</v>
      </c>
      <c r="F245" s="238" t="s">
        <v>305</v>
      </c>
      <c r="G245" s="236"/>
      <c r="H245" s="239">
        <v>326.95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AT245" s="245" t="s">
        <v>149</v>
      </c>
      <c r="AU245" s="245" t="s">
        <v>88</v>
      </c>
      <c r="AV245" s="14" t="s">
        <v>88</v>
      </c>
      <c r="AW245" s="14" t="s">
        <v>36</v>
      </c>
      <c r="AX245" s="14" t="s">
        <v>80</v>
      </c>
      <c r="AY245" s="245" t="s">
        <v>141</v>
      </c>
    </row>
    <row r="246" spans="1:65" s="14" customFormat="1">
      <c r="B246" s="235"/>
      <c r="C246" s="236"/>
      <c r="D246" s="226" t="s">
        <v>149</v>
      </c>
      <c r="E246" s="237" t="s">
        <v>1</v>
      </c>
      <c r="F246" s="238" t="s">
        <v>306</v>
      </c>
      <c r="G246" s="236"/>
      <c r="H246" s="239">
        <v>22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AT246" s="245" t="s">
        <v>149</v>
      </c>
      <c r="AU246" s="245" t="s">
        <v>88</v>
      </c>
      <c r="AV246" s="14" t="s">
        <v>88</v>
      </c>
      <c r="AW246" s="14" t="s">
        <v>36</v>
      </c>
      <c r="AX246" s="14" t="s">
        <v>80</v>
      </c>
      <c r="AY246" s="245" t="s">
        <v>141</v>
      </c>
    </row>
    <row r="247" spans="1:65" s="15" customFormat="1">
      <c r="B247" s="246"/>
      <c r="C247" s="247"/>
      <c r="D247" s="226" t="s">
        <v>149</v>
      </c>
      <c r="E247" s="248" t="s">
        <v>1</v>
      </c>
      <c r="F247" s="249" t="s">
        <v>155</v>
      </c>
      <c r="G247" s="247"/>
      <c r="H247" s="250">
        <v>869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AT247" s="256" t="s">
        <v>149</v>
      </c>
      <c r="AU247" s="256" t="s">
        <v>88</v>
      </c>
      <c r="AV247" s="15" t="s">
        <v>147</v>
      </c>
      <c r="AW247" s="15" t="s">
        <v>36</v>
      </c>
      <c r="AX247" s="15" t="s">
        <v>37</v>
      </c>
      <c r="AY247" s="256" t="s">
        <v>141</v>
      </c>
    </row>
    <row r="248" spans="1:65" s="2" customFormat="1" ht="16.5" customHeight="1">
      <c r="A248" s="35"/>
      <c r="B248" s="36"/>
      <c r="C248" s="257" t="s">
        <v>307</v>
      </c>
      <c r="D248" s="257" t="s">
        <v>199</v>
      </c>
      <c r="E248" s="258" t="s">
        <v>308</v>
      </c>
      <c r="F248" s="259" t="s">
        <v>309</v>
      </c>
      <c r="G248" s="260" t="s">
        <v>257</v>
      </c>
      <c r="H248" s="261">
        <v>406.56</v>
      </c>
      <c r="I248" s="262"/>
      <c r="J248" s="263">
        <f>ROUND(I248*H248,2)</f>
        <v>0</v>
      </c>
      <c r="K248" s="264"/>
      <c r="L248" s="265"/>
      <c r="M248" s="266" t="s">
        <v>1</v>
      </c>
      <c r="N248" s="267" t="s">
        <v>45</v>
      </c>
      <c r="O248" s="72"/>
      <c r="P248" s="220">
        <f>O248*H248</f>
        <v>0</v>
      </c>
      <c r="Q248" s="220">
        <v>0</v>
      </c>
      <c r="R248" s="220">
        <f>Q248*H248</f>
        <v>0</v>
      </c>
      <c r="S248" s="220">
        <v>0</v>
      </c>
      <c r="T248" s="221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2" t="s">
        <v>187</v>
      </c>
      <c r="AT248" s="222" t="s">
        <v>199</v>
      </c>
      <c r="AU248" s="222" t="s">
        <v>88</v>
      </c>
      <c r="AY248" s="18" t="s">
        <v>141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8" t="s">
        <v>37</v>
      </c>
      <c r="BK248" s="223">
        <f>ROUND(I248*H248,2)</f>
        <v>0</v>
      </c>
      <c r="BL248" s="18" t="s">
        <v>147</v>
      </c>
      <c r="BM248" s="222" t="s">
        <v>310</v>
      </c>
    </row>
    <row r="249" spans="1:65" s="14" customFormat="1">
      <c r="B249" s="235"/>
      <c r="C249" s="236"/>
      <c r="D249" s="226" t="s">
        <v>149</v>
      </c>
      <c r="E249" s="237" t="s">
        <v>1</v>
      </c>
      <c r="F249" s="238" t="s">
        <v>311</v>
      </c>
      <c r="G249" s="236"/>
      <c r="H249" s="239">
        <v>406.56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AT249" s="245" t="s">
        <v>149</v>
      </c>
      <c r="AU249" s="245" t="s">
        <v>88</v>
      </c>
      <c r="AV249" s="14" t="s">
        <v>88</v>
      </c>
      <c r="AW249" s="14" t="s">
        <v>36</v>
      </c>
      <c r="AX249" s="14" t="s">
        <v>37</v>
      </c>
      <c r="AY249" s="245" t="s">
        <v>141</v>
      </c>
    </row>
    <row r="250" spans="1:65" s="2" customFormat="1" ht="16.5" customHeight="1">
      <c r="A250" s="35"/>
      <c r="B250" s="36"/>
      <c r="C250" s="257" t="s">
        <v>312</v>
      </c>
      <c r="D250" s="257" t="s">
        <v>199</v>
      </c>
      <c r="E250" s="258" t="s">
        <v>313</v>
      </c>
      <c r="F250" s="259" t="s">
        <v>314</v>
      </c>
      <c r="G250" s="260" t="s">
        <v>257</v>
      </c>
      <c r="H250" s="261">
        <v>23.1</v>
      </c>
      <c r="I250" s="262"/>
      <c r="J250" s="263">
        <f>ROUND(I250*H250,2)</f>
        <v>0</v>
      </c>
      <c r="K250" s="264"/>
      <c r="L250" s="265"/>
      <c r="M250" s="266" t="s">
        <v>1</v>
      </c>
      <c r="N250" s="267" t="s">
        <v>45</v>
      </c>
      <c r="O250" s="72"/>
      <c r="P250" s="220">
        <f>O250*H250</f>
        <v>0</v>
      </c>
      <c r="Q250" s="220">
        <v>0</v>
      </c>
      <c r="R250" s="220">
        <f>Q250*H250</f>
        <v>0</v>
      </c>
      <c r="S250" s="220">
        <v>0</v>
      </c>
      <c r="T250" s="221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2" t="s">
        <v>187</v>
      </c>
      <c r="AT250" s="222" t="s">
        <v>199</v>
      </c>
      <c r="AU250" s="222" t="s">
        <v>88</v>
      </c>
      <c r="AY250" s="18" t="s">
        <v>141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8" t="s">
        <v>37</v>
      </c>
      <c r="BK250" s="223">
        <f>ROUND(I250*H250,2)</f>
        <v>0</v>
      </c>
      <c r="BL250" s="18" t="s">
        <v>147</v>
      </c>
      <c r="BM250" s="222" t="s">
        <v>315</v>
      </c>
    </row>
    <row r="251" spans="1:65" s="14" customFormat="1">
      <c r="B251" s="235"/>
      <c r="C251" s="236"/>
      <c r="D251" s="226" t="s">
        <v>149</v>
      </c>
      <c r="E251" s="237" t="s">
        <v>1</v>
      </c>
      <c r="F251" s="238" t="s">
        <v>316</v>
      </c>
      <c r="G251" s="236"/>
      <c r="H251" s="239">
        <v>23.1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AT251" s="245" t="s">
        <v>149</v>
      </c>
      <c r="AU251" s="245" t="s">
        <v>88</v>
      </c>
      <c r="AV251" s="14" t="s">
        <v>88</v>
      </c>
      <c r="AW251" s="14" t="s">
        <v>36</v>
      </c>
      <c r="AX251" s="14" t="s">
        <v>37</v>
      </c>
      <c r="AY251" s="245" t="s">
        <v>141</v>
      </c>
    </row>
    <row r="252" spans="1:65" s="2" customFormat="1" ht="21.75" customHeight="1">
      <c r="A252" s="35"/>
      <c r="B252" s="36"/>
      <c r="C252" s="257" t="s">
        <v>317</v>
      </c>
      <c r="D252" s="257" t="s">
        <v>199</v>
      </c>
      <c r="E252" s="258" t="s">
        <v>318</v>
      </c>
      <c r="F252" s="259" t="s">
        <v>319</v>
      </c>
      <c r="G252" s="260" t="s">
        <v>257</v>
      </c>
      <c r="H252" s="261">
        <v>343.298</v>
      </c>
      <c r="I252" s="262"/>
      <c r="J252" s="263">
        <f>ROUND(I252*H252,2)</f>
        <v>0</v>
      </c>
      <c r="K252" s="264"/>
      <c r="L252" s="265"/>
      <c r="M252" s="266" t="s">
        <v>1</v>
      </c>
      <c r="N252" s="267" t="s">
        <v>45</v>
      </c>
      <c r="O252" s="72"/>
      <c r="P252" s="220">
        <f>O252*H252</f>
        <v>0</v>
      </c>
      <c r="Q252" s="220">
        <v>0</v>
      </c>
      <c r="R252" s="220">
        <f>Q252*H252</f>
        <v>0</v>
      </c>
      <c r="S252" s="220">
        <v>0</v>
      </c>
      <c r="T252" s="221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2" t="s">
        <v>187</v>
      </c>
      <c r="AT252" s="222" t="s">
        <v>199</v>
      </c>
      <c r="AU252" s="222" t="s">
        <v>88</v>
      </c>
      <c r="AY252" s="18" t="s">
        <v>141</v>
      </c>
      <c r="BE252" s="223">
        <f>IF(N252="základní",J252,0)</f>
        <v>0</v>
      </c>
      <c r="BF252" s="223">
        <f>IF(N252="snížená",J252,0)</f>
        <v>0</v>
      </c>
      <c r="BG252" s="223">
        <f>IF(N252="zákl. přenesená",J252,0)</f>
        <v>0</v>
      </c>
      <c r="BH252" s="223">
        <f>IF(N252="sníž. přenesená",J252,0)</f>
        <v>0</v>
      </c>
      <c r="BI252" s="223">
        <f>IF(N252="nulová",J252,0)</f>
        <v>0</v>
      </c>
      <c r="BJ252" s="18" t="s">
        <v>37</v>
      </c>
      <c r="BK252" s="223">
        <f>ROUND(I252*H252,2)</f>
        <v>0</v>
      </c>
      <c r="BL252" s="18" t="s">
        <v>147</v>
      </c>
      <c r="BM252" s="222" t="s">
        <v>320</v>
      </c>
    </row>
    <row r="253" spans="1:65" s="14" customFormat="1">
      <c r="B253" s="235"/>
      <c r="C253" s="236"/>
      <c r="D253" s="226" t="s">
        <v>149</v>
      </c>
      <c r="E253" s="237" t="s">
        <v>1</v>
      </c>
      <c r="F253" s="238" t="s">
        <v>321</v>
      </c>
      <c r="G253" s="236"/>
      <c r="H253" s="239">
        <v>343.298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AT253" s="245" t="s">
        <v>149</v>
      </c>
      <c r="AU253" s="245" t="s">
        <v>88</v>
      </c>
      <c r="AV253" s="14" t="s">
        <v>88</v>
      </c>
      <c r="AW253" s="14" t="s">
        <v>36</v>
      </c>
      <c r="AX253" s="14" t="s">
        <v>37</v>
      </c>
      <c r="AY253" s="245" t="s">
        <v>141</v>
      </c>
    </row>
    <row r="254" spans="1:65" s="2" customFormat="1" ht="21.75" customHeight="1">
      <c r="A254" s="35"/>
      <c r="B254" s="36"/>
      <c r="C254" s="257" t="s">
        <v>322</v>
      </c>
      <c r="D254" s="257" t="s">
        <v>199</v>
      </c>
      <c r="E254" s="258" t="s">
        <v>323</v>
      </c>
      <c r="F254" s="259" t="s">
        <v>324</v>
      </c>
      <c r="G254" s="260" t="s">
        <v>257</v>
      </c>
      <c r="H254" s="261">
        <v>77.647999999999996</v>
      </c>
      <c r="I254" s="262"/>
      <c r="J254" s="263">
        <f>ROUND(I254*H254,2)</f>
        <v>0</v>
      </c>
      <c r="K254" s="264"/>
      <c r="L254" s="265"/>
      <c r="M254" s="266" t="s">
        <v>1</v>
      </c>
      <c r="N254" s="267" t="s">
        <v>45</v>
      </c>
      <c r="O254" s="72"/>
      <c r="P254" s="220">
        <f>O254*H254</f>
        <v>0</v>
      </c>
      <c r="Q254" s="220">
        <v>0</v>
      </c>
      <c r="R254" s="220">
        <f>Q254*H254</f>
        <v>0</v>
      </c>
      <c r="S254" s="220">
        <v>0</v>
      </c>
      <c r="T254" s="221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2" t="s">
        <v>187</v>
      </c>
      <c r="AT254" s="222" t="s">
        <v>199</v>
      </c>
      <c r="AU254" s="222" t="s">
        <v>88</v>
      </c>
      <c r="AY254" s="18" t="s">
        <v>141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8" t="s">
        <v>37</v>
      </c>
      <c r="BK254" s="223">
        <f>ROUND(I254*H254,2)</f>
        <v>0</v>
      </c>
      <c r="BL254" s="18" t="s">
        <v>147</v>
      </c>
      <c r="BM254" s="222" t="s">
        <v>325</v>
      </c>
    </row>
    <row r="255" spans="1:65" s="14" customFormat="1">
      <c r="B255" s="235"/>
      <c r="C255" s="236"/>
      <c r="D255" s="226" t="s">
        <v>149</v>
      </c>
      <c r="E255" s="237" t="s">
        <v>1</v>
      </c>
      <c r="F255" s="238" t="s">
        <v>326</v>
      </c>
      <c r="G255" s="236"/>
      <c r="H255" s="239">
        <v>77.647999999999996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AT255" s="245" t="s">
        <v>149</v>
      </c>
      <c r="AU255" s="245" t="s">
        <v>88</v>
      </c>
      <c r="AV255" s="14" t="s">
        <v>88</v>
      </c>
      <c r="AW255" s="14" t="s">
        <v>36</v>
      </c>
      <c r="AX255" s="14" t="s">
        <v>37</v>
      </c>
      <c r="AY255" s="245" t="s">
        <v>141</v>
      </c>
    </row>
    <row r="256" spans="1:65" s="2" customFormat="1" ht="21.75" customHeight="1">
      <c r="A256" s="35"/>
      <c r="B256" s="36"/>
      <c r="C256" s="257" t="s">
        <v>327</v>
      </c>
      <c r="D256" s="257" t="s">
        <v>199</v>
      </c>
      <c r="E256" s="258" t="s">
        <v>328</v>
      </c>
      <c r="F256" s="259" t="s">
        <v>329</v>
      </c>
      <c r="G256" s="260" t="s">
        <v>257</v>
      </c>
      <c r="H256" s="261">
        <v>61.844999999999999</v>
      </c>
      <c r="I256" s="262"/>
      <c r="J256" s="263">
        <f>ROUND(I256*H256,2)</f>
        <v>0</v>
      </c>
      <c r="K256" s="264"/>
      <c r="L256" s="265"/>
      <c r="M256" s="266" t="s">
        <v>1</v>
      </c>
      <c r="N256" s="267" t="s">
        <v>45</v>
      </c>
      <c r="O256" s="72"/>
      <c r="P256" s="220">
        <f>O256*H256</f>
        <v>0</v>
      </c>
      <c r="Q256" s="220">
        <v>0</v>
      </c>
      <c r="R256" s="220">
        <f>Q256*H256</f>
        <v>0</v>
      </c>
      <c r="S256" s="220">
        <v>0</v>
      </c>
      <c r="T256" s="221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2" t="s">
        <v>187</v>
      </c>
      <c r="AT256" s="222" t="s">
        <v>199</v>
      </c>
      <c r="AU256" s="222" t="s">
        <v>88</v>
      </c>
      <c r="AY256" s="18" t="s">
        <v>141</v>
      </c>
      <c r="BE256" s="223">
        <f>IF(N256="základní",J256,0)</f>
        <v>0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8" t="s">
        <v>37</v>
      </c>
      <c r="BK256" s="223">
        <f>ROUND(I256*H256,2)</f>
        <v>0</v>
      </c>
      <c r="BL256" s="18" t="s">
        <v>147</v>
      </c>
      <c r="BM256" s="222" t="s">
        <v>330</v>
      </c>
    </row>
    <row r="257" spans="1:65" s="14" customFormat="1">
      <c r="B257" s="235"/>
      <c r="C257" s="236"/>
      <c r="D257" s="226" t="s">
        <v>149</v>
      </c>
      <c r="E257" s="237" t="s">
        <v>1</v>
      </c>
      <c r="F257" s="238" t="s">
        <v>331</v>
      </c>
      <c r="G257" s="236"/>
      <c r="H257" s="239">
        <v>61.844999999999999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AT257" s="245" t="s">
        <v>149</v>
      </c>
      <c r="AU257" s="245" t="s">
        <v>88</v>
      </c>
      <c r="AV257" s="14" t="s">
        <v>88</v>
      </c>
      <c r="AW257" s="14" t="s">
        <v>36</v>
      </c>
      <c r="AX257" s="14" t="s">
        <v>37</v>
      </c>
      <c r="AY257" s="245" t="s">
        <v>141</v>
      </c>
    </row>
    <row r="258" spans="1:65" s="2" customFormat="1" ht="21.75" customHeight="1">
      <c r="A258" s="35"/>
      <c r="B258" s="36"/>
      <c r="C258" s="210" t="s">
        <v>332</v>
      </c>
      <c r="D258" s="210" t="s">
        <v>143</v>
      </c>
      <c r="E258" s="211" t="s">
        <v>333</v>
      </c>
      <c r="F258" s="212" t="s">
        <v>334</v>
      </c>
      <c r="G258" s="213" t="s">
        <v>208</v>
      </c>
      <c r="H258" s="214">
        <v>100.998</v>
      </c>
      <c r="I258" s="215"/>
      <c r="J258" s="216">
        <f>ROUND(I258*H258,2)</f>
        <v>0</v>
      </c>
      <c r="K258" s="217"/>
      <c r="L258" s="40"/>
      <c r="M258" s="218" t="s">
        <v>1</v>
      </c>
      <c r="N258" s="219" t="s">
        <v>45</v>
      </c>
      <c r="O258" s="72"/>
      <c r="P258" s="220">
        <f>O258*H258</f>
        <v>0</v>
      </c>
      <c r="Q258" s="220">
        <v>0</v>
      </c>
      <c r="R258" s="220">
        <f>Q258*H258</f>
        <v>0</v>
      </c>
      <c r="S258" s="220">
        <v>0</v>
      </c>
      <c r="T258" s="221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2" t="s">
        <v>147</v>
      </c>
      <c r="AT258" s="222" t="s">
        <v>143</v>
      </c>
      <c r="AU258" s="222" t="s">
        <v>88</v>
      </c>
      <c r="AY258" s="18" t="s">
        <v>141</v>
      </c>
      <c r="BE258" s="223">
        <f>IF(N258="základní",J258,0)</f>
        <v>0</v>
      </c>
      <c r="BF258" s="223">
        <f>IF(N258="snížená",J258,0)</f>
        <v>0</v>
      </c>
      <c r="BG258" s="223">
        <f>IF(N258="zákl. přenesená",J258,0)</f>
        <v>0</v>
      </c>
      <c r="BH258" s="223">
        <f>IF(N258="sníž. přenesená",J258,0)</f>
        <v>0</v>
      </c>
      <c r="BI258" s="223">
        <f>IF(N258="nulová",J258,0)</f>
        <v>0</v>
      </c>
      <c r="BJ258" s="18" t="s">
        <v>37</v>
      </c>
      <c r="BK258" s="223">
        <f>ROUND(I258*H258,2)</f>
        <v>0</v>
      </c>
      <c r="BL258" s="18" t="s">
        <v>147</v>
      </c>
      <c r="BM258" s="222" t="s">
        <v>335</v>
      </c>
    </row>
    <row r="259" spans="1:65" s="14" customFormat="1" ht="33.75">
      <c r="B259" s="235"/>
      <c r="C259" s="236"/>
      <c r="D259" s="226" t="s">
        <v>149</v>
      </c>
      <c r="E259" s="237" t="s">
        <v>1</v>
      </c>
      <c r="F259" s="238" t="s">
        <v>336</v>
      </c>
      <c r="G259" s="236"/>
      <c r="H259" s="239">
        <v>46.53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AT259" s="245" t="s">
        <v>149</v>
      </c>
      <c r="AU259" s="245" t="s">
        <v>88</v>
      </c>
      <c r="AV259" s="14" t="s">
        <v>88</v>
      </c>
      <c r="AW259" s="14" t="s">
        <v>36</v>
      </c>
      <c r="AX259" s="14" t="s">
        <v>80</v>
      </c>
      <c r="AY259" s="245" t="s">
        <v>141</v>
      </c>
    </row>
    <row r="260" spans="1:65" s="14" customFormat="1" ht="22.5">
      <c r="B260" s="235"/>
      <c r="C260" s="236"/>
      <c r="D260" s="226" t="s">
        <v>149</v>
      </c>
      <c r="E260" s="237" t="s">
        <v>1</v>
      </c>
      <c r="F260" s="238" t="s">
        <v>337</v>
      </c>
      <c r="G260" s="236"/>
      <c r="H260" s="239">
        <v>41.741999999999997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AT260" s="245" t="s">
        <v>149</v>
      </c>
      <c r="AU260" s="245" t="s">
        <v>88</v>
      </c>
      <c r="AV260" s="14" t="s">
        <v>88</v>
      </c>
      <c r="AW260" s="14" t="s">
        <v>36</v>
      </c>
      <c r="AX260" s="14" t="s">
        <v>80</v>
      </c>
      <c r="AY260" s="245" t="s">
        <v>141</v>
      </c>
    </row>
    <row r="261" spans="1:65" s="14" customFormat="1">
      <c r="B261" s="235"/>
      <c r="C261" s="236"/>
      <c r="D261" s="226" t="s">
        <v>149</v>
      </c>
      <c r="E261" s="237" t="s">
        <v>1</v>
      </c>
      <c r="F261" s="238" t="s">
        <v>338</v>
      </c>
      <c r="G261" s="236"/>
      <c r="H261" s="239">
        <v>9.8219999999999992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AT261" s="245" t="s">
        <v>149</v>
      </c>
      <c r="AU261" s="245" t="s">
        <v>88</v>
      </c>
      <c r="AV261" s="14" t="s">
        <v>88</v>
      </c>
      <c r="AW261" s="14" t="s">
        <v>36</v>
      </c>
      <c r="AX261" s="14" t="s">
        <v>80</v>
      </c>
      <c r="AY261" s="245" t="s">
        <v>141</v>
      </c>
    </row>
    <row r="262" spans="1:65" s="14" customFormat="1">
      <c r="B262" s="235"/>
      <c r="C262" s="236"/>
      <c r="D262" s="226" t="s">
        <v>149</v>
      </c>
      <c r="E262" s="237" t="s">
        <v>1</v>
      </c>
      <c r="F262" s="238" t="s">
        <v>339</v>
      </c>
      <c r="G262" s="236"/>
      <c r="H262" s="239">
        <v>9.8640000000000008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AT262" s="245" t="s">
        <v>149</v>
      </c>
      <c r="AU262" s="245" t="s">
        <v>88</v>
      </c>
      <c r="AV262" s="14" t="s">
        <v>88</v>
      </c>
      <c r="AW262" s="14" t="s">
        <v>36</v>
      </c>
      <c r="AX262" s="14" t="s">
        <v>80</v>
      </c>
      <c r="AY262" s="245" t="s">
        <v>141</v>
      </c>
    </row>
    <row r="263" spans="1:65" s="14" customFormat="1">
      <c r="B263" s="235"/>
      <c r="C263" s="236"/>
      <c r="D263" s="226" t="s">
        <v>149</v>
      </c>
      <c r="E263" s="237" t="s">
        <v>1</v>
      </c>
      <c r="F263" s="238" t="s">
        <v>340</v>
      </c>
      <c r="G263" s="236"/>
      <c r="H263" s="239">
        <v>-6.96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AT263" s="245" t="s">
        <v>149</v>
      </c>
      <c r="AU263" s="245" t="s">
        <v>88</v>
      </c>
      <c r="AV263" s="14" t="s">
        <v>88</v>
      </c>
      <c r="AW263" s="14" t="s">
        <v>36</v>
      </c>
      <c r="AX263" s="14" t="s">
        <v>80</v>
      </c>
      <c r="AY263" s="245" t="s">
        <v>141</v>
      </c>
    </row>
    <row r="264" spans="1:65" s="15" customFormat="1">
      <c r="B264" s="246"/>
      <c r="C264" s="247"/>
      <c r="D264" s="226" t="s">
        <v>149</v>
      </c>
      <c r="E264" s="248" t="s">
        <v>1</v>
      </c>
      <c r="F264" s="249" t="s">
        <v>155</v>
      </c>
      <c r="G264" s="247"/>
      <c r="H264" s="250">
        <v>100.998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AT264" s="256" t="s">
        <v>149</v>
      </c>
      <c r="AU264" s="256" t="s">
        <v>88</v>
      </c>
      <c r="AV264" s="15" t="s">
        <v>147</v>
      </c>
      <c r="AW264" s="15" t="s">
        <v>36</v>
      </c>
      <c r="AX264" s="15" t="s">
        <v>37</v>
      </c>
      <c r="AY264" s="256" t="s">
        <v>141</v>
      </c>
    </row>
    <row r="265" spans="1:65" s="2" customFormat="1" ht="16.5" customHeight="1">
      <c r="A265" s="35"/>
      <c r="B265" s="36"/>
      <c r="C265" s="257" t="s">
        <v>341</v>
      </c>
      <c r="D265" s="257" t="s">
        <v>199</v>
      </c>
      <c r="E265" s="258" t="s">
        <v>342</v>
      </c>
      <c r="F265" s="259" t="s">
        <v>343</v>
      </c>
      <c r="G265" s="260" t="s">
        <v>208</v>
      </c>
      <c r="H265" s="261">
        <v>126.238</v>
      </c>
      <c r="I265" s="262"/>
      <c r="J265" s="263">
        <f>ROUND(I265*H265,2)</f>
        <v>0</v>
      </c>
      <c r="K265" s="264"/>
      <c r="L265" s="265"/>
      <c r="M265" s="266" t="s">
        <v>1</v>
      </c>
      <c r="N265" s="267" t="s">
        <v>45</v>
      </c>
      <c r="O265" s="72"/>
      <c r="P265" s="220">
        <f>O265*H265</f>
        <v>0</v>
      </c>
      <c r="Q265" s="220">
        <v>0</v>
      </c>
      <c r="R265" s="220">
        <f>Q265*H265</f>
        <v>0</v>
      </c>
      <c r="S265" s="220">
        <v>0</v>
      </c>
      <c r="T265" s="221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2" t="s">
        <v>187</v>
      </c>
      <c r="AT265" s="222" t="s">
        <v>199</v>
      </c>
      <c r="AU265" s="222" t="s">
        <v>88</v>
      </c>
      <c r="AY265" s="18" t="s">
        <v>141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8" t="s">
        <v>37</v>
      </c>
      <c r="BK265" s="223">
        <f>ROUND(I265*H265,2)</f>
        <v>0</v>
      </c>
      <c r="BL265" s="18" t="s">
        <v>147</v>
      </c>
      <c r="BM265" s="222" t="s">
        <v>344</v>
      </c>
    </row>
    <row r="266" spans="1:65" s="14" customFormat="1">
      <c r="B266" s="235"/>
      <c r="C266" s="236"/>
      <c r="D266" s="226" t="s">
        <v>149</v>
      </c>
      <c r="E266" s="237" t="s">
        <v>1</v>
      </c>
      <c r="F266" s="238" t="s">
        <v>345</v>
      </c>
      <c r="G266" s="236"/>
      <c r="H266" s="239">
        <v>126.238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AT266" s="245" t="s">
        <v>149</v>
      </c>
      <c r="AU266" s="245" t="s">
        <v>88</v>
      </c>
      <c r="AV266" s="14" t="s">
        <v>88</v>
      </c>
      <c r="AW266" s="14" t="s">
        <v>36</v>
      </c>
      <c r="AX266" s="14" t="s">
        <v>37</v>
      </c>
      <c r="AY266" s="245" t="s">
        <v>141</v>
      </c>
    </row>
    <row r="267" spans="1:65" s="2" customFormat="1" ht="21.75" customHeight="1">
      <c r="A267" s="35"/>
      <c r="B267" s="36"/>
      <c r="C267" s="210" t="s">
        <v>346</v>
      </c>
      <c r="D267" s="210" t="s">
        <v>143</v>
      </c>
      <c r="E267" s="211" t="s">
        <v>347</v>
      </c>
      <c r="F267" s="212" t="s">
        <v>348</v>
      </c>
      <c r="G267" s="213" t="s">
        <v>208</v>
      </c>
      <c r="H267" s="214">
        <v>422.57</v>
      </c>
      <c r="I267" s="215"/>
      <c r="J267" s="216">
        <f>ROUND(I267*H267,2)</f>
        <v>0</v>
      </c>
      <c r="K267" s="217"/>
      <c r="L267" s="40"/>
      <c r="M267" s="218" t="s">
        <v>1</v>
      </c>
      <c r="N267" s="219" t="s">
        <v>45</v>
      </c>
      <c r="O267" s="72"/>
      <c r="P267" s="220">
        <f>O267*H267</f>
        <v>0</v>
      </c>
      <c r="Q267" s="220">
        <v>0</v>
      </c>
      <c r="R267" s="220">
        <f>Q267*H267</f>
        <v>0</v>
      </c>
      <c r="S267" s="220">
        <v>0</v>
      </c>
      <c r="T267" s="221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2" t="s">
        <v>147</v>
      </c>
      <c r="AT267" s="222" t="s">
        <v>143</v>
      </c>
      <c r="AU267" s="222" t="s">
        <v>88</v>
      </c>
      <c r="AY267" s="18" t="s">
        <v>141</v>
      </c>
      <c r="BE267" s="223">
        <f>IF(N267="základní",J267,0)</f>
        <v>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18" t="s">
        <v>37</v>
      </c>
      <c r="BK267" s="223">
        <f>ROUND(I267*H267,2)</f>
        <v>0</v>
      </c>
      <c r="BL267" s="18" t="s">
        <v>147</v>
      </c>
      <c r="BM267" s="222" t="s">
        <v>349</v>
      </c>
    </row>
    <row r="268" spans="1:65" s="14" customFormat="1">
      <c r="B268" s="235"/>
      <c r="C268" s="236"/>
      <c r="D268" s="226" t="s">
        <v>149</v>
      </c>
      <c r="E268" s="237" t="s">
        <v>1</v>
      </c>
      <c r="F268" s="238" t="s">
        <v>229</v>
      </c>
      <c r="G268" s="236"/>
      <c r="H268" s="239">
        <v>314.62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AT268" s="245" t="s">
        <v>149</v>
      </c>
      <c r="AU268" s="245" t="s">
        <v>88</v>
      </c>
      <c r="AV268" s="14" t="s">
        <v>88</v>
      </c>
      <c r="AW268" s="14" t="s">
        <v>36</v>
      </c>
      <c r="AX268" s="14" t="s">
        <v>80</v>
      </c>
      <c r="AY268" s="245" t="s">
        <v>141</v>
      </c>
    </row>
    <row r="269" spans="1:65" s="14" customFormat="1">
      <c r="B269" s="235"/>
      <c r="C269" s="236"/>
      <c r="D269" s="226" t="s">
        <v>149</v>
      </c>
      <c r="E269" s="237" t="s">
        <v>1</v>
      </c>
      <c r="F269" s="238" t="s">
        <v>350</v>
      </c>
      <c r="G269" s="236"/>
      <c r="H269" s="239">
        <v>107.95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AT269" s="245" t="s">
        <v>149</v>
      </c>
      <c r="AU269" s="245" t="s">
        <v>88</v>
      </c>
      <c r="AV269" s="14" t="s">
        <v>88</v>
      </c>
      <c r="AW269" s="14" t="s">
        <v>36</v>
      </c>
      <c r="AX269" s="14" t="s">
        <v>80</v>
      </c>
      <c r="AY269" s="245" t="s">
        <v>141</v>
      </c>
    </row>
    <row r="270" spans="1:65" s="15" customFormat="1">
      <c r="B270" s="246"/>
      <c r="C270" s="247"/>
      <c r="D270" s="226" t="s">
        <v>149</v>
      </c>
      <c r="E270" s="248" t="s">
        <v>1</v>
      </c>
      <c r="F270" s="249" t="s">
        <v>155</v>
      </c>
      <c r="G270" s="247"/>
      <c r="H270" s="250">
        <v>422.57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AT270" s="256" t="s">
        <v>149</v>
      </c>
      <c r="AU270" s="256" t="s">
        <v>88</v>
      </c>
      <c r="AV270" s="15" t="s">
        <v>147</v>
      </c>
      <c r="AW270" s="15" t="s">
        <v>36</v>
      </c>
      <c r="AX270" s="15" t="s">
        <v>37</v>
      </c>
      <c r="AY270" s="256" t="s">
        <v>141</v>
      </c>
    </row>
    <row r="271" spans="1:65" s="2" customFormat="1" ht="21.75" customHeight="1">
      <c r="A271" s="35"/>
      <c r="B271" s="36"/>
      <c r="C271" s="210" t="s">
        <v>351</v>
      </c>
      <c r="D271" s="210" t="s">
        <v>143</v>
      </c>
      <c r="E271" s="211" t="s">
        <v>352</v>
      </c>
      <c r="F271" s="212" t="s">
        <v>353</v>
      </c>
      <c r="G271" s="213" t="s">
        <v>208</v>
      </c>
      <c r="H271" s="214">
        <v>1240.98</v>
      </c>
      <c r="I271" s="215"/>
      <c r="J271" s="216">
        <f>ROUND(I271*H271,2)</f>
        <v>0</v>
      </c>
      <c r="K271" s="217"/>
      <c r="L271" s="40"/>
      <c r="M271" s="218" t="s">
        <v>1</v>
      </c>
      <c r="N271" s="219" t="s">
        <v>45</v>
      </c>
      <c r="O271" s="72"/>
      <c r="P271" s="220">
        <f>O271*H271</f>
        <v>0</v>
      </c>
      <c r="Q271" s="220">
        <v>0</v>
      </c>
      <c r="R271" s="220">
        <f>Q271*H271</f>
        <v>0</v>
      </c>
      <c r="S271" s="220">
        <v>0</v>
      </c>
      <c r="T271" s="221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2" t="s">
        <v>147</v>
      </c>
      <c r="AT271" s="222" t="s">
        <v>143</v>
      </c>
      <c r="AU271" s="222" t="s">
        <v>88</v>
      </c>
      <c r="AY271" s="18" t="s">
        <v>141</v>
      </c>
      <c r="BE271" s="223">
        <f>IF(N271="základní",J271,0)</f>
        <v>0</v>
      </c>
      <c r="BF271" s="223">
        <f>IF(N271="snížená",J271,0)</f>
        <v>0</v>
      </c>
      <c r="BG271" s="223">
        <f>IF(N271="zákl. přenesená",J271,0)</f>
        <v>0</v>
      </c>
      <c r="BH271" s="223">
        <f>IF(N271="sníž. přenesená",J271,0)</f>
        <v>0</v>
      </c>
      <c r="BI271" s="223">
        <f>IF(N271="nulová",J271,0)</f>
        <v>0</v>
      </c>
      <c r="BJ271" s="18" t="s">
        <v>37</v>
      </c>
      <c r="BK271" s="223">
        <f>ROUND(I271*H271,2)</f>
        <v>0</v>
      </c>
      <c r="BL271" s="18" t="s">
        <v>147</v>
      </c>
      <c r="BM271" s="222" t="s">
        <v>354</v>
      </c>
    </row>
    <row r="272" spans="1:65" s="14" customFormat="1">
      <c r="B272" s="235"/>
      <c r="C272" s="236"/>
      <c r="D272" s="226" t="s">
        <v>149</v>
      </c>
      <c r="E272" s="237" t="s">
        <v>1</v>
      </c>
      <c r="F272" s="238" t="s">
        <v>355</v>
      </c>
      <c r="G272" s="236"/>
      <c r="H272" s="239">
        <v>1110.2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AT272" s="245" t="s">
        <v>149</v>
      </c>
      <c r="AU272" s="245" t="s">
        <v>88</v>
      </c>
      <c r="AV272" s="14" t="s">
        <v>88</v>
      </c>
      <c r="AW272" s="14" t="s">
        <v>36</v>
      </c>
      <c r="AX272" s="14" t="s">
        <v>80</v>
      </c>
      <c r="AY272" s="245" t="s">
        <v>141</v>
      </c>
    </row>
    <row r="273" spans="1:65" s="14" customFormat="1">
      <c r="B273" s="235"/>
      <c r="C273" s="236"/>
      <c r="D273" s="226" t="s">
        <v>149</v>
      </c>
      <c r="E273" s="237" t="s">
        <v>1</v>
      </c>
      <c r="F273" s="238" t="s">
        <v>356</v>
      </c>
      <c r="G273" s="236"/>
      <c r="H273" s="239">
        <v>130.78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AT273" s="245" t="s">
        <v>149</v>
      </c>
      <c r="AU273" s="245" t="s">
        <v>88</v>
      </c>
      <c r="AV273" s="14" t="s">
        <v>88</v>
      </c>
      <c r="AW273" s="14" t="s">
        <v>36</v>
      </c>
      <c r="AX273" s="14" t="s">
        <v>80</v>
      </c>
      <c r="AY273" s="245" t="s">
        <v>141</v>
      </c>
    </row>
    <row r="274" spans="1:65" s="15" customFormat="1">
      <c r="B274" s="246"/>
      <c r="C274" s="247"/>
      <c r="D274" s="226" t="s">
        <v>149</v>
      </c>
      <c r="E274" s="248" t="s">
        <v>1</v>
      </c>
      <c r="F274" s="249" t="s">
        <v>155</v>
      </c>
      <c r="G274" s="247"/>
      <c r="H274" s="250">
        <v>1240.98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AT274" s="256" t="s">
        <v>149</v>
      </c>
      <c r="AU274" s="256" t="s">
        <v>88</v>
      </c>
      <c r="AV274" s="15" t="s">
        <v>147</v>
      </c>
      <c r="AW274" s="15" t="s">
        <v>36</v>
      </c>
      <c r="AX274" s="15" t="s">
        <v>37</v>
      </c>
      <c r="AY274" s="256" t="s">
        <v>141</v>
      </c>
    </row>
    <row r="275" spans="1:65" s="2" customFormat="1" ht="21.75" customHeight="1">
      <c r="A275" s="35"/>
      <c r="B275" s="36"/>
      <c r="C275" s="210" t="s">
        <v>357</v>
      </c>
      <c r="D275" s="210" t="s">
        <v>143</v>
      </c>
      <c r="E275" s="211" t="s">
        <v>358</v>
      </c>
      <c r="F275" s="212" t="s">
        <v>359</v>
      </c>
      <c r="G275" s="213" t="s">
        <v>208</v>
      </c>
      <c r="H275" s="214">
        <v>155.33500000000001</v>
      </c>
      <c r="I275" s="215"/>
      <c r="J275" s="216">
        <f>ROUND(I275*H275,2)</f>
        <v>0</v>
      </c>
      <c r="K275" s="217"/>
      <c r="L275" s="40"/>
      <c r="M275" s="218" t="s">
        <v>1</v>
      </c>
      <c r="N275" s="219" t="s">
        <v>45</v>
      </c>
      <c r="O275" s="72"/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2" t="s">
        <v>147</v>
      </c>
      <c r="AT275" s="222" t="s">
        <v>143</v>
      </c>
      <c r="AU275" s="222" t="s">
        <v>88</v>
      </c>
      <c r="AY275" s="18" t="s">
        <v>141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8" t="s">
        <v>37</v>
      </c>
      <c r="BK275" s="223">
        <f>ROUND(I275*H275,2)</f>
        <v>0</v>
      </c>
      <c r="BL275" s="18" t="s">
        <v>147</v>
      </c>
      <c r="BM275" s="222" t="s">
        <v>360</v>
      </c>
    </row>
    <row r="276" spans="1:65" s="14" customFormat="1" ht="33.75">
      <c r="B276" s="235"/>
      <c r="C276" s="236"/>
      <c r="D276" s="226" t="s">
        <v>149</v>
      </c>
      <c r="E276" s="237" t="s">
        <v>1</v>
      </c>
      <c r="F276" s="238" t="s">
        <v>361</v>
      </c>
      <c r="G276" s="236"/>
      <c r="H276" s="239">
        <v>76.27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AT276" s="245" t="s">
        <v>149</v>
      </c>
      <c r="AU276" s="245" t="s">
        <v>88</v>
      </c>
      <c r="AV276" s="14" t="s">
        <v>88</v>
      </c>
      <c r="AW276" s="14" t="s">
        <v>36</v>
      </c>
      <c r="AX276" s="14" t="s">
        <v>80</v>
      </c>
      <c r="AY276" s="245" t="s">
        <v>141</v>
      </c>
    </row>
    <row r="277" spans="1:65" s="14" customFormat="1">
      <c r="B277" s="235"/>
      <c r="C277" s="236"/>
      <c r="D277" s="226" t="s">
        <v>149</v>
      </c>
      <c r="E277" s="237" t="s">
        <v>1</v>
      </c>
      <c r="F277" s="238" t="s">
        <v>362</v>
      </c>
      <c r="G277" s="236"/>
      <c r="H277" s="239">
        <v>69.040000000000006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AT277" s="245" t="s">
        <v>149</v>
      </c>
      <c r="AU277" s="245" t="s">
        <v>88</v>
      </c>
      <c r="AV277" s="14" t="s">
        <v>88</v>
      </c>
      <c r="AW277" s="14" t="s">
        <v>36</v>
      </c>
      <c r="AX277" s="14" t="s">
        <v>80</v>
      </c>
      <c r="AY277" s="245" t="s">
        <v>141</v>
      </c>
    </row>
    <row r="278" spans="1:65" s="14" customFormat="1">
      <c r="B278" s="235"/>
      <c r="C278" s="236"/>
      <c r="D278" s="226" t="s">
        <v>149</v>
      </c>
      <c r="E278" s="237" t="s">
        <v>1</v>
      </c>
      <c r="F278" s="238" t="s">
        <v>363</v>
      </c>
      <c r="G278" s="236"/>
      <c r="H278" s="239">
        <v>6.8250000000000002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AT278" s="245" t="s">
        <v>149</v>
      </c>
      <c r="AU278" s="245" t="s">
        <v>88</v>
      </c>
      <c r="AV278" s="14" t="s">
        <v>88</v>
      </c>
      <c r="AW278" s="14" t="s">
        <v>36</v>
      </c>
      <c r="AX278" s="14" t="s">
        <v>80</v>
      </c>
      <c r="AY278" s="245" t="s">
        <v>141</v>
      </c>
    </row>
    <row r="279" spans="1:65" s="14" customFormat="1">
      <c r="B279" s="235"/>
      <c r="C279" s="236"/>
      <c r="D279" s="226" t="s">
        <v>149</v>
      </c>
      <c r="E279" s="237" t="s">
        <v>1</v>
      </c>
      <c r="F279" s="238" t="s">
        <v>364</v>
      </c>
      <c r="G279" s="236"/>
      <c r="H279" s="239">
        <v>3.2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AT279" s="245" t="s">
        <v>149</v>
      </c>
      <c r="AU279" s="245" t="s">
        <v>88</v>
      </c>
      <c r="AV279" s="14" t="s">
        <v>88</v>
      </c>
      <c r="AW279" s="14" t="s">
        <v>36</v>
      </c>
      <c r="AX279" s="14" t="s">
        <v>80</v>
      </c>
      <c r="AY279" s="245" t="s">
        <v>141</v>
      </c>
    </row>
    <row r="280" spans="1:65" s="15" customFormat="1">
      <c r="B280" s="246"/>
      <c r="C280" s="247"/>
      <c r="D280" s="226" t="s">
        <v>149</v>
      </c>
      <c r="E280" s="248" t="s">
        <v>1</v>
      </c>
      <c r="F280" s="249" t="s">
        <v>155</v>
      </c>
      <c r="G280" s="247"/>
      <c r="H280" s="250">
        <v>155.33499999999998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AT280" s="256" t="s">
        <v>149</v>
      </c>
      <c r="AU280" s="256" t="s">
        <v>88</v>
      </c>
      <c r="AV280" s="15" t="s">
        <v>147</v>
      </c>
      <c r="AW280" s="15" t="s">
        <v>36</v>
      </c>
      <c r="AX280" s="15" t="s">
        <v>37</v>
      </c>
      <c r="AY280" s="256" t="s">
        <v>141</v>
      </c>
    </row>
    <row r="281" spans="1:65" s="2" customFormat="1" ht="16.5" customHeight="1">
      <c r="A281" s="35"/>
      <c r="B281" s="36"/>
      <c r="C281" s="210" t="s">
        <v>365</v>
      </c>
      <c r="D281" s="210" t="s">
        <v>143</v>
      </c>
      <c r="E281" s="211" t="s">
        <v>366</v>
      </c>
      <c r="F281" s="212" t="s">
        <v>367</v>
      </c>
      <c r="G281" s="213" t="s">
        <v>208</v>
      </c>
      <c r="H281" s="214">
        <v>1525.81</v>
      </c>
      <c r="I281" s="215"/>
      <c r="J281" s="216">
        <f>ROUND(I281*H281,2)</f>
        <v>0</v>
      </c>
      <c r="K281" s="217"/>
      <c r="L281" s="40"/>
      <c r="M281" s="218" t="s">
        <v>1</v>
      </c>
      <c r="N281" s="219" t="s">
        <v>45</v>
      </c>
      <c r="O281" s="72"/>
      <c r="P281" s="220">
        <f>O281*H281</f>
        <v>0</v>
      </c>
      <c r="Q281" s="220">
        <v>0</v>
      </c>
      <c r="R281" s="220">
        <f>Q281*H281</f>
        <v>0</v>
      </c>
      <c r="S281" s="220">
        <v>0</v>
      </c>
      <c r="T281" s="221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2" t="s">
        <v>147</v>
      </c>
      <c r="AT281" s="222" t="s">
        <v>143</v>
      </c>
      <c r="AU281" s="222" t="s">
        <v>88</v>
      </c>
      <c r="AY281" s="18" t="s">
        <v>141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8" t="s">
        <v>37</v>
      </c>
      <c r="BK281" s="223">
        <f>ROUND(I281*H281,2)</f>
        <v>0</v>
      </c>
      <c r="BL281" s="18" t="s">
        <v>147</v>
      </c>
      <c r="BM281" s="222" t="s">
        <v>368</v>
      </c>
    </row>
    <row r="282" spans="1:65" s="14" customFormat="1">
      <c r="B282" s="235"/>
      <c r="C282" s="236"/>
      <c r="D282" s="226" t="s">
        <v>149</v>
      </c>
      <c r="E282" s="237" t="s">
        <v>1</v>
      </c>
      <c r="F282" s="238" t="s">
        <v>229</v>
      </c>
      <c r="G282" s="236"/>
      <c r="H282" s="239">
        <v>314.62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AT282" s="245" t="s">
        <v>149</v>
      </c>
      <c r="AU282" s="245" t="s">
        <v>88</v>
      </c>
      <c r="AV282" s="14" t="s">
        <v>88</v>
      </c>
      <c r="AW282" s="14" t="s">
        <v>36</v>
      </c>
      <c r="AX282" s="14" t="s">
        <v>80</v>
      </c>
      <c r="AY282" s="245" t="s">
        <v>141</v>
      </c>
    </row>
    <row r="283" spans="1:65" s="14" customFormat="1">
      <c r="B283" s="235"/>
      <c r="C283" s="236"/>
      <c r="D283" s="226" t="s">
        <v>149</v>
      </c>
      <c r="E283" s="237" t="s">
        <v>1</v>
      </c>
      <c r="F283" s="238" t="s">
        <v>369</v>
      </c>
      <c r="G283" s="236"/>
      <c r="H283" s="239">
        <v>1211.19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AT283" s="245" t="s">
        <v>149</v>
      </c>
      <c r="AU283" s="245" t="s">
        <v>88</v>
      </c>
      <c r="AV283" s="14" t="s">
        <v>88</v>
      </c>
      <c r="AW283" s="14" t="s">
        <v>36</v>
      </c>
      <c r="AX283" s="14" t="s">
        <v>80</v>
      </c>
      <c r="AY283" s="245" t="s">
        <v>141</v>
      </c>
    </row>
    <row r="284" spans="1:65" s="15" customFormat="1">
      <c r="B284" s="246"/>
      <c r="C284" s="247"/>
      <c r="D284" s="226" t="s">
        <v>149</v>
      </c>
      <c r="E284" s="248" t="s">
        <v>1</v>
      </c>
      <c r="F284" s="249" t="s">
        <v>155</v>
      </c>
      <c r="G284" s="247"/>
      <c r="H284" s="250">
        <v>1525.81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AT284" s="256" t="s">
        <v>149</v>
      </c>
      <c r="AU284" s="256" t="s">
        <v>88</v>
      </c>
      <c r="AV284" s="15" t="s">
        <v>147</v>
      </c>
      <c r="AW284" s="15" t="s">
        <v>36</v>
      </c>
      <c r="AX284" s="15" t="s">
        <v>37</v>
      </c>
      <c r="AY284" s="256" t="s">
        <v>141</v>
      </c>
    </row>
    <row r="285" spans="1:65" s="12" customFormat="1" ht="22.9" customHeight="1">
      <c r="B285" s="194"/>
      <c r="C285" s="195"/>
      <c r="D285" s="196" t="s">
        <v>79</v>
      </c>
      <c r="E285" s="208" t="s">
        <v>193</v>
      </c>
      <c r="F285" s="208" t="s">
        <v>370</v>
      </c>
      <c r="G285" s="195"/>
      <c r="H285" s="195"/>
      <c r="I285" s="198"/>
      <c r="J285" s="209">
        <f>BK285</f>
        <v>0</v>
      </c>
      <c r="K285" s="195"/>
      <c r="L285" s="200"/>
      <c r="M285" s="201"/>
      <c r="N285" s="202"/>
      <c r="O285" s="202"/>
      <c r="P285" s="203">
        <f>SUM(P286:P306)</f>
        <v>0</v>
      </c>
      <c r="Q285" s="202"/>
      <c r="R285" s="203">
        <f>SUM(R286:R306)</f>
        <v>0</v>
      </c>
      <c r="S285" s="202"/>
      <c r="T285" s="204">
        <f>SUM(T286:T306)</f>
        <v>0</v>
      </c>
      <c r="AR285" s="205" t="s">
        <v>37</v>
      </c>
      <c r="AT285" s="206" t="s">
        <v>79</v>
      </c>
      <c r="AU285" s="206" t="s">
        <v>37</v>
      </c>
      <c r="AY285" s="205" t="s">
        <v>141</v>
      </c>
      <c r="BK285" s="207">
        <f>SUM(BK286:BK306)</f>
        <v>0</v>
      </c>
    </row>
    <row r="286" spans="1:65" s="2" customFormat="1" ht="21.75" customHeight="1">
      <c r="A286" s="35"/>
      <c r="B286" s="36"/>
      <c r="C286" s="210" t="s">
        <v>371</v>
      </c>
      <c r="D286" s="210" t="s">
        <v>143</v>
      </c>
      <c r="E286" s="211" t="s">
        <v>372</v>
      </c>
      <c r="F286" s="212" t="s">
        <v>373</v>
      </c>
      <c r="G286" s="213" t="s">
        <v>208</v>
      </c>
      <c r="H286" s="214">
        <v>1577.8</v>
      </c>
      <c r="I286" s="215"/>
      <c r="J286" s="216">
        <f>ROUND(I286*H286,2)</f>
        <v>0</v>
      </c>
      <c r="K286" s="217"/>
      <c r="L286" s="40"/>
      <c r="M286" s="218" t="s">
        <v>1</v>
      </c>
      <c r="N286" s="219" t="s">
        <v>45</v>
      </c>
      <c r="O286" s="72"/>
      <c r="P286" s="220">
        <f>O286*H286</f>
        <v>0</v>
      </c>
      <c r="Q286" s="220">
        <v>0</v>
      </c>
      <c r="R286" s="220">
        <f>Q286*H286</f>
        <v>0</v>
      </c>
      <c r="S286" s="220">
        <v>0</v>
      </c>
      <c r="T286" s="221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2" t="s">
        <v>147</v>
      </c>
      <c r="AT286" s="222" t="s">
        <v>143</v>
      </c>
      <c r="AU286" s="222" t="s">
        <v>88</v>
      </c>
      <c r="AY286" s="18" t="s">
        <v>141</v>
      </c>
      <c r="BE286" s="223">
        <f>IF(N286="základní",J286,0)</f>
        <v>0</v>
      </c>
      <c r="BF286" s="223">
        <f>IF(N286="snížená",J286,0)</f>
        <v>0</v>
      </c>
      <c r="BG286" s="223">
        <f>IF(N286="zákl. přenesená",J286,0)</f>
        <v>0</v>
      </c>
      <c r="BH286" s="223">
        <f>IF(N286="sníž. přenesená",J286,0)</f>
        <v>0</v>
      </c>
      <c r="BI286" s="223">
        <f>IF(N286="nulová",J286,0)</f>
        <v>0</v>
      </c>
      <c r="BJ286" s="18" t="s">
        <v>37</v>
      </c>
      <c r="BK286" s="223">
        <f>ROUND(I286*H286,2)</f>
        <v>0</v>
      </c>
      <c r="BL286" s="18" t="s">
        <v>147</v>
      </c>
      <c r="BM286" s="222" t="s">
        <v>374</v>
      </c>
    </row>
    <row r="287" spans="1:65" s="14" customFormat="1" ht="33.75">
      <c r="B287" s="235"/>
      <c r="C287" s="236"/>
      <c r="D287" s="226" t="s">
        <v>149</v>
      </c>
      <c r="E287" s="237" t="s">
        <v>1</v>
      </c>
      <c r="F287" s="238" t="s">
        <v>375</v>
      </c>
      <c r="G287" s="236"/>
      <c r="H287" s="239">
        <v>596.9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AT287" s="245" t="s">
        <v>149</v>
      </c>
      <c r="AU287" s="245" t="s">
        <v>88</v>
      </c>
      <c r="AV287" s="14" t="s">
        <v>88</v>
      </c>
      <c r="AW287" s="14" t="s">
        <v>36</v>
      </c>
      <c r="AX287" s="14" t="s">
        <v>80</v>
      </c>
      <c r="AY287" s="245" t="s">
        <v>141</v>
      </c>
    </row>
    <row r="288" spans="1:65" s="14" customFormat="1">
      <c r="B288" s="235"/>
      <c r="C288" s="236"/>
      <c r="D288" s="226" t="s">
        <v>149</v>
      </c>
      <c r="E288" s="237" t="s">
        <v>1</v>
      </c>
      <c r="F288" s="238" t="s">
        <v>376</v>
      </c>
      <c r="G288" s="236"/>
      <c r="H288" s="239">
        <v>596.9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AT288" s="245" t="s">
        <v>149</v>
      </c>
      <c r="AU288" s="245" t="s">
        <v>88</v>
      </c>
      <c r="AV288" s="14" t="s">
        <v>88</v>
      </c>
      <c r="AW288" s="14" t="s">
        <v>36</v>
      </c>
      <c r="AX288" s="14" t="s">
        <v>80</v>
      </c>
      <c r="AY288" s="245" t="s">
        <v>141</v>
      </c>
    </row>
    <row r="289" spans="1:65" s="14" customFormat="1">
      <c r="B289" s="235"/>
      <c r="C289" s="236"/>
      <c r="D289" s="226" t="s">
        <v>149</v>
      </c>
      <c r="E289" s="237" t="s">
        <v>1</v>
      </c>
      <c r="F289" s="238" t="s">
        <v>377</v>
      </c>
      <c r="G289" s="236"/>
      <c r="H289" s="239">
        <v>120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AT289" s="245" t="s">
        <v>149</v>
      </c>
      <c r="AU289" s="245" t="s">
        <v>88</v>
      </c>
      <c r="AV289" s="14" t="s">
        <v>88</v>
      </c>
      <c r="AW289" s="14" t="s">
        <v>36</v>
      </c>
      <c r="AX289" s="14" t="s">
        <v>80</v>
      </c>
      <c r="AY289" s="245" t="s">
        <v>141</v>
      </c>
    </row>
    <row r="290" spans="1:65" s="14" customFormat="1">
      <c r="B290" s="235"/>
      <c r="C290" s="236"/>
      <c r="D290" s="226" t="s">
        <v>149</v>
      </c>
      <c r="E290" s="237" t="s">
        <v>1</v>
      </c>
      <c r="F290" s="238" t="s">
        <v>378</v>
      </c>
      <c r="G290" s="236"/>
      <c r="H290" s="239">
        <v>120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AT290" s="245" t="s">
        <v>149</v>
      </c>
      <c r="AU290" s="245" t="s">
        <v>88</v>
      </c>
      <c r="AV290" s="14" t="s">
        <v>88</v>
      </c>
      <c r="AW290" s="14" t="s">
        <v>36</v>
      </c>
      <c r="AX290" s="14" t="s">
        <v>80</v>
      </c>
      <c r="AY290" s="245" t="s">
        <v>141</v>
      </c>
    </row>
    <row r="291" spans="1:65" s="14" customFormat="1">
      <c r="B291" s="235"/>
      <c r="C291" s="236"/>
      <c r="D291" s="226" t="s">
        <v>149</v>
      </c>
      <c r="E291" s="237" t="s">
        <v>1</v>
      </c>
      <c r="F291" s="238" t="s">
        <v>379</v>
      </c>
      <c r="G291" s="236"/>
      <c r="H291" s="239">
        <v>144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AT291" s="245" t="s">
        <v>149</v>
      </c>
      <c r="AU291" s="245" t="s">
        <v>88</v>
      </c>
      <c r="AV291" s="14" t="s">
        <v>88</v>
      </c>
      <c r="AW291" s="14" t="s">
        <v>36</v>
      </c>
      <c r="AX291" s="14" t="s">
        <v>80</v>
      </c>
      <c r="AY291" s="245" t="s">
        <v>141</v>
      </c>
    </row>
    <row r="292" spans="1:65" s="15" customFormat="1">
      <c r="B292" s="246"/>
      <c r="C292" s="247"/>
      <c r="D292" s="226" t="s">
        <v>149</v>
      </c>
      <c r="E292" s="248" t="s">
        <v>1</v>
      </c>
      <c r="F292" s="249" t="s">
        <v>155</v>
      </c>
      <c r="G292" s="247"/>
      <c r="H292" s="250">
        <v>1577.8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AT292" s="256" t="s">
        <v>149</v>
      </c>
      <c r="AU292" s="256" t="s">
        <v>88</v>
      </c>
      <c r="AV292" s="15" t="s">
        <v>147</v>
      </c>
      <c r="AW292" s="15" t="s">
        <v>36</v>
      </c>
      <c r="AX292" s="15" t="s">
        <v>37</v>
      </c>
      <c r="AY292" s="256" t="s">
        <v>141</v>
      </c>
    </row>
    <row r="293" spans="1:65" s="2" customFormat="1" ht="21.75" customHeight="1">
      <c r="A293" s="35"/>
      <c r="B293" s="36"/>
      <c r="C293" s="210" t="s">
        <v>380</v>
      </c>
      <c r="D293" s="210" t="s">
        <v>143</v>
      </c>
      <c r="E293" s="211" t="s">
        <v>381</v>
      </c>
      <c r="F293" s="212" t="s">
        <v>382</v>
      </c>
      <c r="G293" s="213" t="s">
        <v>208</v>
      </c>
      <c r="H293" s="214">
        <v>110446</v>
      </c>
      <c r="I293" s="215"/>
      <c r="J293" s="216">
        <f>ROUND(I293*H293,2)</f>
        <v>0</v>
      </c>
      <c r="K293" s="217"/>
      <c r="L293" s="40"/>
      <c r="M293" s="218" t="s">
        <v>1</v>
      </c>
      <c r="N293" s="219" t="s">
        <v>45</v>
      </c>
      <c r="O293" s="72"/>
      <c r="P293" s="220">
        <f>O293*H293</f>
        <v>0</v>
      </c>
      <c r="Q293" s="220">
        <v>0</v>
      </c>
      <c r="R293" s="220">
        <f>Q293*H293</f>
        <v>0</v>
      </c>
      <c r="S293" s="220">
        <v>0</v>
      </c>
      <c r="T293" s="221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2" t="s">
        <v>147</v>
      </c>
      <c r="AT293" s="222" t="s">
        <v>143</v>
      </c>
      <c r="AU293" s="222" t="s">
        <v>88</v>
      </c>
      <c r="AY293" s="18" t="s">
        <v>141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8" t="s">
        <v>37</v>
      </c>
      <c r="BK293" s="223">
        <f>ROUND(I293*H293,2)</f>
        <v>0</v>
      </c>
      <c r="BL293" s="18" t="s">
        <v>147</v>
      </c>
      <c r="BM293" s="222" t="s">
        <v>383</v>
      </c>
    </row>
    <row r="294" spans="1:65" s="14" customFormat="1">
      <c r="B294" s="235"/>
      <c r="C294" s="236"/>
      <c r="D294" s="226" t="s">
        <v>149</v>
      </c>
      <c r="E294" s="237" t="s">
        <v>1</v>
      </c>
      <c r="F294" s="238" t="s">
        <v>384</v>
      </c>
      <c r="G294" s="236"/>
      <c r="H294" s="239">
        <v>110446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AT294" s="245" t="s">
        <v>149</v>
      </c>
      <c r="AU294" s="245" t="s">
        <v>88</v>
      </c>
      <c r="AV294" s="14" t="s">
        <v>88</v>
      </c>
      <c r="AW294" s="14" t="s">
        <v>36</v>
      </c>
      <c r="AX294" s="14" t="s">
        <v>37</v>
      </c>
      <c r="AY294" s="245" t="s">
        <v>141</v>
      </c>
    </row>
    <row r="295" spans="1:65" s="2" customFormat="1" ht="21.75" customHeight="1">
      <c r="A295" s="35"/>
      <c r="B295" s="36"/>
      <c r="C295" s="210" t="s">
        <v>385</v>
      </c>
      <c r="D295" s="210" t="s">
        <v>143</v>
      </c>
      <c r="E295" s="211" t="s">
        <v>386</v>
      </c>
      <c r="F295" s="212" t="s">
        <v>387</v>
      </c>
      <c r="G295" s="213" t="s">
        <v>208</v>
      </c>
      <c r="H295" s="214">
        <v>1577.8</v>
      </c>
      <c r="I295" s="215"/>
      <c r="J295" s="216">
        <f>ROUND(I295*H295,2)</f>
        <v>0</v>
      </c>
      <c r="K295" s="217"/>
      <c r="L295" s="40"/>
      <c r="M295" s="218" t="s">
        <v>1</v>
      </c>
      <c r="N295" s="219" t="s">
        <v>45</v>
      </c>
      <c r="O295" s="72"/>
      <c r="P295" s="220">
        <f>O295*H295</f>
        <v>0</v>
      </c>
      <c r="Q295" s="220">
        <v>0</v>
      </c>
      <c r="R295" s="220">
        <f>Q295*H295</f>
        <v>0</v>
      </c>
      <c r="S295" s="220">
        <v>0</v>
      </c>
      <c r="T295" s="221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2" t="s">
        <v>147</v>
      </c>
      <c r="AT295" s="222" t="s">
        <v>143</v>
      </c>
      <c r="AU295" s="222" t="s">
        <v>88</v>
      </c>
      <c r="AY295" s="18" t="s">
        <v>141</v>
      </c>
      <c r="BE295" s="223">
        <f>IF(N295="základní",J295,0)</f>
        <v>0</v>
      </c>
      <c r="BF295" s="223">
        <f>IF(N295="snížená",J295,0)</f>
        <v>0</v>
      </c>
      <c r="BG295" s="223">
        <f>IF(N295="zákl. přenesená",J295,0)</f>
        <v>0</v>
      </c>
      <c r="BH295" s="223">
        <f>IF(N295="sníž. přenesená",J295,0)</f>
        <v>0</v>
      </c>
      <c r="BI295" s="223">
        <f>IF(N295="nulová",J295,0)</f>
        <v>0</v>
      </c>
      <c r="BJ295" s="18" t="s">
        <v>37</v>
      </c>
      <c r="BK295" s="223">
        <f>ROUND(I295*H295,2)</f>
        <v>0</v>
      </c>
      <c r="BL295" s="18" t="s">
        <v>147</v>
      </c>
      <c r="BM295" s="222" t="s">
        <v>388</v>
      </c>
    </row>
    <row r="296" spans="1:65" s="2" customFormat="1" ht="21.75" customHeight="1">
      <c r="A296" s="35"/>
      <c r="B296" s="36"/>
      <c r="C296" s="210" t="s">
        <v>389</v>
      </c>
      <c r="D296" s="210" t="s">
        <v>143</v>
      </c>
      <c r="E296" s="211" t="s">
        <v>390</v>
      </c>
      <c r="F296" s="212" t="s">
        <v>391</v>
      </c>
      <c r="G296" s="213" t="s">
        <v>208</v>
      </c>
      <c r="H296" s="214">
        <v>32.76</v>
      </c>
      <c r="I296" s="215"/>
      <c r="J296" s="216">
        <f>ROUND(I296*H296,2)</f>
        <v>0</v>
      </c>
      <c r="K296" s="217"/>
      <c r="L296" s="40"/>
      <c r="M296" s="218" t="s">
        <v>1</v>
      </c>
      <c r="N296" s="219" t="s">
        <v>45</v>
      </c>
      <c r="O296" s="72"/>
      <c r="P296" s="220">
        <f>O296*H296</f>
        <v>0</v>
      </c>
      <c r="Q296" s="220">
        <v>0</v>
      </c>
      <c r="R296" s="220">
        <f>Q296*H296</f>
        <v>0</v>
      </c>
      <c r="S296" s="220">
        <v>0</v>
      </c>
      <c r="T296" s="221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2" t="s">
        <v>147</v>
      </c>
      <c r="AT296" s="222" t="s">
        <v>143</v>
      </c>
      <c r="AU296" s="222" t="s">
        <v>88</v>
      </c>
      <c r="AY296" s="18" t="s">
        <v>141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8" t="s">
        <v>37</v>
      </c>
      <c r="BK296" s="223">
        <f>ROUND(I296*H296,2)</f>
        <v>0</v>
      </c>
      <c r="BL296" s="18" t="s">
        <v>147</v>
      </c>
      <c r="BM296" s="222" t="s">
        <v>392</v>
      </c>
    </row>
    <row r="297" spans="1:65" s="14" customFormat="1">
      <c r="B297" s="235"/>
      <c r="C297" s="236"/>
      <c r="D297" s="226" t="s">
        <v>149</v>
      </c>
      <c r="E297" s="237" t="s">
        <v>1</v>
      </c>
      <c r="F297" s="238" t="s">
        <v>393</v>
      </c>
      <c r="G297" s="236"/>
      <c r="H297" s="239">
        <v>32.76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AT297" s="245" t="s">
        <v>149</v>
      </c>
      <c r="AU297" s="245" t="s">
        <v>88</v>
      </c>
      <c r="AV297" s="14" t="s">
        <v>88</v>
      </c>
      <c r="AW297" s="14" t="s">
        <v>36</v>
      </c>
      <c r="AX297" s="14" t="s">
        <v>37</v>
      </c>
      <c r="AY297" s="245" t="s">
        <v>141</v>
      </c>
    </row>
    <row r="298" spans="1:65" s="2" customFormat="1" ht="16.5" customHeight="1">
      <c r="A298" s="35"/>
      <c r="B298" s="36"/>
      <c r="C298" s="210" t="s">
        <v>394</v>
      </c>
      <c r="D298" s="210" t="s">
        <v>143</v>
      </c>
      <c r="E298" s="211" t="s">
        <v>395</v>
      </c>
      <c r="F298" s="212" t="s">
        <v>396</v>
      </c>
      <c r="G298" s="213" t="s">
        <v>208</v>
      </c>
      <c r="H298" s="214">
        <v>584</v>
      </c>
      <c r="I298" s="215"/>
      <c r="J298" s="216">
        <f>ROUND(I298*H298,2)</f>
        <v>0</v>
      </c>
      <c r="K298" s="217"/>
      <c r="L298" s="40"/>
      <c r="M298" s="218" t="s">
        <v>1</v>
      </c>
      <c r="N298" s="219" t="s">
        <v>45</v>
      </c>
      <c r="O298" s="72"/>
      <c r="P298" s="220">
        <f>O298*H298</f>
        <v>0</v>
      </c>
      <c r="Q298" s="220">
        <v>0</v>
      </c>
      <c r="R298" s="220">
        <f>Q298*H298</f>
        <v>0</v>
      </c>
      <c r="S298" s="220">
        <v>0</v>
      </c>
      <c r="T298" s="221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2" t="s">
        <v>147</v>
      </c>
      <c r="AT298" s="222" t="s">
        <v>143</v>
      </c>
      <c r="AU298" s="222" t="s">
        <v>88</v>
      </c>
      <c r="AY298" s="18" t="s">
        <v>141</v>
      </c>
      <c r="BE298" s="223">
        <f>IF(N298="základní",J298,0)</f>
        <v>0</v>
      </c>
      <c r="BF298" s="223">
        <f>IF(N298="snížená",J298,0)</f>
        <v>0</v>
      </c>
      <c r="BG298" s="223">
        <f>IF(N298="zákl. přenesená",J298,0)</f>
        <v>0</v>
      </c>
      <c r="BH298" s="223">
        <f>IF(N298="sníž. přenesená",J298,0)</f>
        <v>0</v>
      </c>
      <c r="BI298" s="223">
        <f>IF(N298="nulová",J298,0)</f>
        <v>0</v>
      </c>
      <c r="BJ298" s="18" t="s">
        <v>37</v>
      </c>
      <c r="BK298" s="223">
        <f>ROUND(I298*H298,2)</f>
        <v>0</v>
      </c>
      <c r="BL298" s="18" t="s">
        <v>147</v>
      </c>
      <c r="BM298" s="222" t="s">
        <v>397</v>
      </c>
    </row>
    <row r="299" spans="1:65" s="14" customFormat="1">
      <c r="B299" s="235"/>
      <c r="C299" s="236"/>
      <c r="D299" s="226" t="s">
        <v>149</v>
      </c>
      <c r="E299" s="237" t="s">
        <v>1</v>
      </c>
      <c r="F299" s="238" t="s">
        <v>398</v>
      </c>
      <c r="G299" s="236"/>
      <c r="H299" s="239">
        <v>584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AT299" s="245" t="s">
        <v>149</v>
      </c>
      <c r="AU299" s="245" t="s">
        <v>88</v>
      </c>
      <c r="AV299" s="14" t="s">
        <v>88</v>
      </c>
      <c r="AW299" s="14" t="s">
        <v>36</v>
      </c>
      <c r="AX299" s="14" t="s">
        <v>37</v>
      </c>
      <c r="AY299" s="245" t="s">
        <v>141</v>
      </c>
    </row>
    <row r="300" spans="1:65" s="2" customFormat="1" ht="21.75" customHeight="1">
      <c r="A300" s="35"/>
      <c r="B300" s="36"/>
      <c r="C300" s="210" t="s">
        <v>399</v>
      </c>
      <c r="D300" s="210" t="s">
        <v>143</v>
      </c>
      <c r="E300" s="211" t="s">
        <v>400</v>
      </c>
      <c r="F300" s="212" t="s">
        <v>401</v>
      </c>
      <c r="G300" s="213" t="s">
        <v>146</v>
      </c>
      <c r="H300" s="214">
        <v>58.4</v>
      </c>
      <c r="I300" s="215"/>
      <c r="J300" s="216">
        <f>ROUND(I300*H300,2)</f>
        <v>0</v>
      </c>
      <c r="K300" s="217"/>
      <c r="L300" s="40"/>
      <c r="M300" s="218" t="s">
        <v>1</v>
      </c>
      <c r="N300" s="219" t="s">
        <v>45</v>
      </c>
      <c r="O300" s="72"/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2" t="s">
        <v>147</v>
      </c>
      <c r="AT300" s="222" t="s">
        <v>143</v>
      </c>
      <c r="AU300" s="222" t="s">
        <v>88</v>
      </c>
      <c r="AY300" s="18" t="s">
        <v>141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8" t="s">
        <v>37</v>
      </c>
      <c r="BK300" s="223">
        <f>ROUND(I300*H300,2)</f>
        <v>0</v>
      </c>
      <c r="BL300" s="18" t="s">
        <v>147</v>
      </c>
      <c r="BM300" s="222" t="s">
        <v>402</v>
      </c>
    </row>
    <row r="301" spans="1:65" s="14" customFormat="1">
      <c r="B301" s="235"/>
      <c r="C301" s="236"/>
      <c r="D301" s="226" t="s">
        <v>149</v>
      </c>
      <c r="E301" s="237" t="s">
        <v>1</v>
      </c>
      <c r="F301" s="238" t="s">
        <v>403</v>
      </c>
      <c r="G301" s="236"/>
      <c r="H301" s="239">
        <v>58.4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AT301" s="245" t="s">
        <v>149</v>
      </c>
      <c r="AU301" s="245" t="s">
        <v>88</v>
      </c>
      <c r="AV301" s="14" t="s">
        <v>88</v>
      </c>
      <c r="AW301" s="14" t="s">
        <v>36</v>
      </c>
      <c r="AX301" s="14" t="s">
        <v>37</v>
      </c>
      <c r="AY301" s="245" t="s">
        <v>141</v>
      </c>
    </row>
    <row r="302" spans="1:65" s="2" customFormat="1" ht="16.5" customHeight="1">
      <c r="A302" s="35"/>
      <c r="B302" s="36"/>
      <c r="C302" s="210" t="s">
        <v>404</v>
      </c>
      <c r="D302" s="210" t="s">
        <v>143</v>
      </c>
      <c r="E302" s="211" t="s">
        <v>405</v>
      </c>
      <c r="F302" s="212" t="s">
        <v>406</v>
      </c>
      <c r="G302" s="213" t="s">
        <v>407</v>
      </c>
      <c r="H302" s="214">
        <v>1</v>
      </c>
      <c r="I302" s="215"/>
      <c r="J302" s="216">
        <f>ROUND(I302*H302,2)</f>
        <v>0</v>
      </c>
      <c r="K302" s="217"/>
      <c r="L302" s="40"/>
      <c r="M302" s="218" t="s">
        <v>1</v>
      </c>
      <c r="N302" s="219" t="s">
        <v>45</v>
      </c>
      <c r="O302" s="72"/>
      <c r="P302" s="220">
        <f>O302*H302</f>
        <v>0</v>
      </c>
      <c r="Q302" s="220">
        <v>0</v>
      </c>
      <c r="R302" s="220">
        <f>Q302*H302</f>
        <v>0</v>
      </c>
      <c r="S302" s="220">
        <v>0</v>
      </c>
      <c r="T302" s="221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2" t="s">
        <v>147</v>
      </c>
      <c r="AT302" s="222" t="s">
        <v>143</v>
      </c>
      <c r="AU302" s="222" t="s">
        <v>88</v>
      </c>
      <c r="AY302" s="18" t="s">
        <v>141</v>
      </c>
      <c r="BE302" s="223">
        <f>IF(N302="základní",J302,0)</f>
        <v>0</v>
      </c>
      <c r="BF302" s="223">
        <f>IF(N302="snížená",J302,0)</f>
        <v>0</v>
      </c>
      <c r="BG302" s="223">
        <f>IF(N302="zákl. přenesená",J302,0)</f>
        <v>0</v>
      </c>
      <c r="BH302" s="223">
        <f>IF(N302="sníž. přenesená",J302,0)</f>
        <v>0</v>
      </c>
      <c r="BI302" s="223">
        <f>IF(N302="nulová",J302,0)</f>
        <v>0</v>
      </c>
      <c r="BJ302" s="18" t="s">
        <v>37</v>
      </c>
      <c r="BK302" s="223">
        <f>ROUND(I302*H302,2)</f>
        <v>0</v>
      </c>
      <c r="BL302" s="18" t="s">
        <v>147</v>
      </c>
      <c r="BM302" s="222" t="s">
        <v>408</v>
      </c>
    </row>
    <row r="303" spans="1:65" s="2" customFormat="1" ht="16.5" customHeight="1">
      <c r="A303" s="35"/>
      <c r="B303" s="36"/>
      <c r="C303" s="210" t="s">
        <v>409</v>
      </c>
      <c r="D303" s="210" t="s">
        <v>143</v>
      </c>
      <c r="E303" s="211" t="s">
        <v>410</v>
      </c>
      <c r="F303" s="212" t="s">
        <v>411</v>
      </c>
      <c r="G303" s="213" t="s">
        <v>208</v>
      </c>
      <c r="H303" s="214">
        <v>8</v>
      </c>
      <c r="I303" s="215"/>
      <c r="J303" s="216">
        <f>ROUND(I303*H303,2)</f>
        <v>0</v>
      </c>
      <c r="K303" s="217"/>
      <c r="L303" s="40"/>
      <c r="M303" s="218" t="s">
        <v>1</v>
      </c>
      <c r="N303" s="219" t="s">
        <v>45</v>
      </c>
      <c r="O303" s="72"/>
      <c r="P303" s="220">
        <f>O303*H303</f>
        <v>0</v>
      </c>
      <c r="Q303" s="220">
        <v>0</v>
      </c>
      <c r="R303" s="220">
        <f>Q303*H303</f>
        <v>0</v>
      </c>
      <c r="S303" s="220">
        <v>0</v>
      </c>
      <c r="T303" s="221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2" t="s">
        <v>147</v>
      </c>
      <c r="AT303" s="222" t="s">
        <v>143</v>
      </c>
      <c r="AU303" s="222" t="s">
        <v>88</v>
      </c>
      <c r="AY303" s="18" t="s">
        <v>141</v>
      </c>
      <c r="BE303" s="223">
        <f>IF(N303="základní",J303,0)</f>
        <v>0</v>
      </c>
      <c r="BF303" s="223">
        <f>IF(N303="snížená",J303,0)</f>
        <v>0</v>
      </c>
      <c r="BG303" s="223">
        <f>IF(N303="zákl. přenesená",J303,0)</f>
        <v>0</v>
      </c>
      <c r="BH303" s="223">
        <f>IF(N303="sníž. přenesená",J303,0)</f>
        <v>0</v>
      </c>
      <c r="BI303" s="223">
        <f>IF(N303="nulová",J303,0)</f>
        <v>0</v>
      </c>
      <c r="BJ303" s="18" t="s">
        <v>37</v>
      </c>
      <c r="BK303" s="223">
        <f>ROUND(I303*H303,2)</f>
        <v>0</v>
      </c>
      <c r="BL303" s="18" t="s">
        <v>147</v>
      </c>
      <c r="BM303" s="222" t="s">
        <v>412</v>
      </c>
    </row>
    <row r="304" spans="1:65" s="2" customFormat="1" ht="21.75" customHeight="1">
      <c r="A304" s="35"/>
      <c r="B304" s="36"/>
      <c r="C304" s="210" t="s">
        <v>413</v>
      </c>
      <c r="D304" s="210" t="s">
        <v>143</v>
      </c>
      <c r="E304" s="211" t="s">
        <v>414</v>
      </c>
      <c r="F304" s="212" t="s">
        <v>415</v>
      </c>
      <c r="G304" s="213" t="s">
        <v>416</v>
      </c>
      <c r="H304" s="214">
        <v>1</v>
      </c>
      <c r="I304" s="215"/>
      <c r="J304" s="216">
        <f>ROUND(I304*H304,2)</f>
        <v>0</v>
      </c>
      <c r="K304" s="217"/>
      <c r="L304" s="40"/>
      <c r="M304" s="218" t="s">
        <v>1</v>
      </c>
      <c r="N304" s="219" t="s">
        <v>45</v>
      </c>
      <c r="O304" s="72"/>
      <c r="P304" s="220">
        <f>O304*H304</f>
        <v>0</v>
      </c>
      <c r="Q304" s="220">
        <v>0</v>
      </c>
      <c r="R304" s="220">
        <f>Q304*H304</f>
        <v>0</v>
      </c>
      <c r="S304" s="220">
        <v>0</v>
      </c>
      <c r="T304" s="221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2" t="s">
        <v>147</v>
      </c>
      <c r="AT304" s="222" t="s">
        <v>143</v>
      </c>
      <c r="AU304" s="222" t="s">
        <v>88</v>
      </c>
      <c r="AY304" s="18" t="s">
        <v>141</v>
      </c>
      <c r="BE304" s="223">
        <f>IF(N304="základní",J304,0)</f>
        <v>0</v>
      </c>
      <c r="BF304" s="223">
        <f>IF(N304="snížená",J304,0)</f>
        <v>0</v>
      </c>
      <c r="BG304" s="223">
        <f>IF(N304="zákl. přenesená",J304,0)</f>
        <v>0</v>
      </c>
      <c r="BH304" s="223">
        <f>IF(N304="sníž. přenesená",J304,0)</f>
        <v>0</v>
      </c>
      <c r="BI304" s="223">
        <f>IF(N304="nulová",J304,0)</f>
        <v>0</v>
      </c>
      <c r="BJ304" s="18" t="s">
        <v>37</v>
      </c>
      <c r="BK304" s="223">
        <f>ROUND(I304*H304,2)</f>
        <v>0</v>
      </c>
      <c r="BL304" s="18" t="s">
        <v>147</v>
      </c>
      <c r="BM304" s="222" t="s">
        <v>417</v>
      </c>
    </row>
    <row r="305" spans="1:65" s="2" customFormat="1" ht="16.5" customHeight="1">
      <c r="A305" s="35"/>
      <c r="B305" s="36"/>
      <c r="C305" s="210" t="s">
        <v>418</v>
      </c>
      <c r="D305" s="210" t="s">
        <v>143</v>
      </c>
      <c r="E305" s="211" t="s">
        <v>419</v>
      </c>
      <c r="F305" s="212" t="s">
        <v>420</v>
      </c>
      <c r="G305" s="213" t="s">
        <v>416</v>
      </c>
      <c r="H305" s="214">
        <v>1</v>
      </c>
      <c r="I305" s="215"/>
      <c r="J305" s="216">
        <f>ROUND(I305*H305,2)</f>
        <v>0</v>
      </c>
      <c r="K305" s="217"/>
      <c r="L305" s="40"/>
      <c r="M305" s="218" t="s">
        <v>1</v>
      </c>
      <c r="N305" s="219" t="s">
        <v>45</v>
      </c>
      <c r="O305" s="72"/>
      <c r="P305" s="220">
        <f>O305*H305</f>
        <v>0</v>
      </c>
      <c r="Q305" s="220">
        <v>0</v>
      </c>
      <c r="R305" s="220">
        <f>Q305*H305</f>
        <v>0</v>
      </c>
      <c r="S305" s="220">
        <v>0</v>
      </c>
      <c r="T305" s="221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2" t="s">
        <v>147</v>
      </c>
      <c r="AT305" s="222" t="s">
        <v>143</v>
      </c>
      <c r="AU305" s="222" t="s">
        <v>88</v>
      </c>
      <c r="AY305" s="18" t="s">
        <v>141</v>
      </c>
      <c r="BE305" s="223">
        <f>IF(N305="základní",J305,0)</f>
        <v>0</v>
      </c>
      <c r="BF305" s="223">
        <f>IF(N305="snížená",J305,0)</f>
        <v>0</v>
      </c>
      <c r="BG305" s="223">
        <f>IF(N305="zákl. přenesená",J305,0)</f>
        <v>0</v>
      </c>
      <c r="BH305" s="223">
        <f>IF(N305="sníž. přenesená",J305,0)</f>
        <v>0</v>
      </c>
      <c r="BI305" s="223">
        <f>IF(N305="nulová",J305,0)</f>
        <v>0</v>
      </c>
      <c r="BJ305" s="18" t="s">
        <v>37</v>
      </c>
      <c r="BK305" s="223">
        <f>ROUND(I305*H305,2)</f>
        <v>0</v>
      </c>
      <c r="BL305" s="18" t="s">
        <v>147</v>
      </c>
      <c r="BM305" s="222" t="s">
        <v>421</v>
      </c>
    </row>
    <row r="306" spans="1:65" s="2" customFormat="1" ht="21.75" customHeight="1">
      <c r="A306" s="35"/>
      <c r="B306" s="36"/>
      <c r="C306" s="210" t="s">
        <v>422</v>
      </c>
      <c r="D306" s="210" t="s">
        <v>143</v>
      </c>
      <c r="E306" s="211" t="s">
        <v>423</v>
      </c>
      <c r="F306" s="212" t="s">
        <v>424</v>
      </c>
      <c r="G306" s="213" t="s">
        <v>208</v>
      </c>
      <c r="H306" s="214">
        <v>1211.19</v>
      </c>
      <c r="I306" s="215"/>
      <c r="J306" s="216">
        <f>ROUND(I306*H306,2)</f>
        <v>0</v>
      </c>
      <c r="K306" s="217"/>
      <c r="L306" s="40"/>
      <c r="M306" s="218" t="s">
        <v>1</v>
      </c>
      <c r="N306" s="219" t="s">
        <v>45</v>
      </c>
      <c r="O306" s="72"/>
      <c r="P306" s="220">
        <f>O306*H306</f>
        <v>0</v>
      </c>
      <c r="Q306" s="220">
        <v>0</v>
      </c>
      <c r="R306" s="220">
        <f>Q306*H306</f>
        <v>0</v>
      </c>
      <c r="S306" s="220">
        <v>0</v>
      </c>
      <c r="T306" s="221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2" t="s">
        <v>147</v>
      </c>
      <c r="AT306" s="222" t="s">
        <v>143</v>
      </c>
      <c r="AU306" s="222" t="s">
        <v>88</v>
      </c>
      <c r="AY306" s="18" t="s">
        <v>141</v>
      </c>
      <c r="BE306" s="223">
        <f>IF(N306="základní",J306,0)</f>
        <v>0</v>
      </c>
      <c r="BF306" s="223">
        <f>IF(N306="snížená",J306,0)</f>
        <v>0</v>
      </c>
      <c r="BG306" s="223">
        <f>IF(N306="zákl. přenesená",J306,0)</f>
        <v>0</v>
      </c>
      <c r="BH306" s="223">
        <f>IF(N306="sníž. přenesená",J306,0)</f>
        <v>0</v>
      </c>
      <c r="BI306" s="223">
        <f>IF(N306="nulová",J306,0)</f>
        <v>0</v>
      </c>
      <c r="BJ306" s="18" t="s">
        <v>37</v>
      </c>
      <c r="BK306" s="223">
        <f>ROUND(I306*H306,2)</f>
        <v>0</v>
      </c>
      <c r="BL306" s="18" t="s">
        <v>147</v>
      </c>
      <c r="BM306" s="222" t="s">
        <v>425</v>
      </c>
    </row>
    <row r="307" spans="1:65" s="12" customFormat="1" ht="22.9" customHeight="1">
      <c r="B307" s="194"/>
      <c r="C307" s="195"/>
      <c r="D307" s="196" t="s">
        <v>79</v>
      </c>
      <c r="E307" s="208" t="s">
        <v>426</v>
      </c>
      <c r="F307" s="208" t="s">
        <v>427</v>
      </c>
      <c r="G307" s="195"/>
      <c r="H307" s="195"/>
      <c r="I307" s="198"/>
      <c r="J307" s="209">
        <f>BK307</f>
        <v>0</v>
      </c>
      <c r="K307" s="195"/>
      <c r="L307" s="200"/>
      <c r="M307" s="201"/>
      <c r="N307" s="202"/>
      <c r="O307" s="202"/>
      <c r="P307" s="203">
        <f>SUM(P308:P312)</f>
        <v>0</v>
      </c>
      <c r="Q307" s="202"/>
      <c r="R307" s="203">
        <f>SUM(R308:R312)</f>
        <v>0</v>
      </c>
      <c r="S307" s="202"/>
      <c r="T307" s="204">
        <f>SUM(T308:T312)</f>
        <v>0</v>
      </c>
      <c r="AR307" s="205" t="s">
        <v>37</v>
      </c>
      <c r="AT307" s="206" t="s">
        <v>79</v>
      </c>
      <c r="AU307" s="206" t="s">
        <v>37</v>
      </c>
      <c r="AY307" s="205" t="s">
        <v>141</v>
      </c>
      <c r="BK307" s="207">
        <f>SUM(BK308:BK312)</f>
        <v>0</v>
      </c>
    </row>
    <row r="308" spans="1:65" s="2" customFormat="1" ht="21.75" customHeight="1">
      <c r="A308" s="35"/>
      <c r="B308" s="36"/>
      <c r="C308" s="210" t="s">
        <v>428</v>
      </c>
      <c r="D308" s="210" t="s">
        <v>143</v>
      </c>
      <c r="E308" s="211" t="s">
        <v>429</v>
      </c>
      <c r="F308" s="212" t="s">
        <v>430</v>
      </c>
      <c r="G308" s="213" t="s">
        <v>190</v>
      </c>
      <c r="H308" s="214">
        <v>173.05</v>
      </c>
      <c r="I308" s="215"/>
      <c r="J308" s="216">
        <f>ROUND(I308*H308,2)</f>
        <v>0</v>
      </c>
      <c r="K308" s="217"/>
      <c r="L308" s="40"/>
      <c r="M308" s="218" t="s">
        <v>1</v>
      </c>
      <c r="N308" s="219" t="s">
        <v>45</v>
      </c>
      <c r="O308" s="72"/>
      <c r="P308" s="220">
        <f>O308*H308</f>
        <v>0</v>
      </c>
      <c r="Q308" s="220">
        <v>0</v>
      </c>
      <c r="R308" s="220">
        <f>Q308*H308</f>
        <v>0</v>
      </c>
      <c r="S308" s="220">
        <v>0</v>
      </c>
      <c r="T308" s="221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2" t="s">
        <v>147</v>
      </c>
      <c r="AT308" s="222" t="s">
        <v>143</v>
      </c>
      <c r="AU308" s="222" t="s">
        <v>88</v>
      </c>
      <c r="AY308" s="18" t="s">
        <v>141</v>
      </c>
      <c r="BE308" s="223">
        <f>IF(N308="základní",J308,0)</f>
        <v>0</v>
      </c>
      <c r="BF308" s="223">
        <f>IF(N308="snížená",J308,0)</f>
        <v>0</v>
      </c>
      <c r="BG308" s="223">
        <f>IF(N308="zákl. přenesená",J308,0)</f>
        <v>0</v>
      </c>
      <c r="BH308" s="223">
        <f>IF(N308="sníž. přenesená",J308,0)</f>
        <v>0</v>
      </c>
      <c r="BI308" s="223">
        <f>IF(N308="nulová",J308,0)</f>
        <v>0</v>
      </c>
      <c r="BJ308" s="18" t="s">
        <v>37</v>
      </c>
      <c r="BK308" s="223">
        <f>ROUND(I308*H308,2)</f>
        <v>0</v>
      </c>
      <c r="BL308" s="18" t="s">
        <v>147</v>
      </c>
      <c r="BM308" s="222" t="s">
        <v>431</v>
      </c>
    </row>
    <row r="309" spans="1:65" s="2" customFormat="1" ht="21.75" customHeight="1">
      <c r="A309" s="35"/>
      <c r="B309" s="36"/>
      <c r="C309" s="210" t="s">
        <v>432</v>
      </c>
      <c r="D309" s="210" t="s">
        <v>143</v>
      </c>
      <c r="E309" s="211" t="s">
        <v>433</v>
      </c>
      <c r="F309" s="212" t="s">
        <v>434</v>
      </c>
      <c r="G309" s="213" t="s">
        <v>190</v>
      </c>
      <c r="H309" s="214">
        <v>173.05</v>
      </c>
      <c r="I309" s="215"/>
      <c r="J309" s="216">
        <f>ROUND(I309*H309,2)</f>
        <v>0</v>
      </c>
      <c r="K309" s="217"/>
      <c r="L309" s="40"/>
      <c r="M309" s="218" t="s">
        <v>1</v>
      </c>
      <c r="N309" s="219" t="s">
        <v>45</v>
      </c>
      <c r="O309" s="72"/>
      <c r="P309" s="220">
        <f>O309*H309</f>
        <v>0</v>
      </c>
      <c r="Q309" s="220">
        <v>0</v>
      </c>
      <c r="R309" s="220">
        <f>Q309*H309</f>
        <v>0</v>
      </c>
      <c r="S309" s="220">
        <v>0</v>
      </c>
      <c r="T309" s="221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2" t="s">
        <v>147</v>
      </c>
      <c r="AT309" s="222" t="s">
        <v>143</v>
      </c>
      <c r="AU309" s="222" t="s">
        <v>88</v>
      </c>
      <c r="AY309" s="18" t="s">
        <v>141</v>
      </c>
      <c r="BE309" s="223">
        <f>IF(N309="základní",J309,0)</f>
        <v>0</v>
      </c>
      <c r="BF309" s="223">
        <f>IF(N309="snížená",J309,0)</f>
        <v>0</v>
      </c>
      <c r="BG309" s="223">
        <f>IF(N309="zákl. přenesená",J309,0)</f>
        <v>0</v>
      </c>
      <c r="BH309" s="223">
        <f>IF(N309="sníž. přenesená",J309,0)</f>
        <v>0</v>
      </c>
      <c r="BI309" s="223">
        <f>IF(N309="nulová",J309,0)</f>
        <v>0</v>
      </c>
      <c r="BJ309" s="18" t="s">
        <v>37</v>
      </c>
      <c r="BK309" s="223">
        <f>ROUND(I309*H309,2)</f>
        <v>0</v>
      </c>
      <c r="BL309" s="18" t="s">
        <v>147</v>
      </c>
      <c r="BM309" s="222" t="s">
        <v>435</v>
      </c>
    </row>
    <row r="310" spans="1:65" s="2" customFormat="1" ht="21.75" customHeight="1">
      <c r="A310" s="35"/>
      <c r="B310" s="36"/>
      <c r="C310" s="210" t="s">
        <v>436</v>
      </c>
      <c r="D310" s="210" t="s">
        <v>143</v>
      </c>
      <c r="E310" s="211" t="s">
        <v>437</v>
      </c>
      <c r="F310" s="212" t="s">
        <v>438</v>
      </c>
      <c r="G310" s="213" t="s">
        <v>190</v>
      </c>
      <c r="H310" s="214">
        <v>2595.75</v>
      </c>
      <c r="I310" s="215"/>
      <c r="J310" s="216">
        <f>ROUND(I310*H310,2)</f>
        <v>0</v>
      </c>
      <c r="K310" s="217"/>
      <c r="L310" s="40"/>
      <c r="M310" s="218" t="s">
        <v>1</v>
      </c>
      <c r="N310" s="219" t="s">
        <v>45</v>
      </c>
      <c r="O310" s="72"/>
      <c r="P310" s="220">
        <f>O310*H310</f>
        <v>0</v>
      </c>
      <c r="Q310" s="220">
        <v>0</v>
      </c>
      <c r="R310" s="220">
        <f>Q310*H310</f>
        <v>0</v>
      </c>
      <c r="S310" s="220">
        <v>0</v>
      </c>
      <c r="T310" s="221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2" t="s">
        <v>147</v>
      </c>
      <c r="AT310" s="222" t="s">
        <v>143</v>
      </c>
      <c r="AU310" s="222" t="s">
        <v>88</v>
      </c>
      <c r="AY310" s="18" t="s">
        <v>141</v>
      </c>
      <c r="BE310" s="223">
        <f>IF(N310="základní",J310,0)</f>
        <v>0</v>
      </c>
      <c r="BF310" s="223">
        <f>IF(N310="snížená",J310,0)</f>
        <v>0</v>
      </c>
      <c r="BG310" s="223">
        <f>IF(N310="zákl. přenesená",J310,0)</f>
        <v>0</v>
      </c>
      <c r="BH310" s="223">
        <f>IF(N310="sníž. přenesená",J310,0)</f>
        <v>0</v>
      </c>
      <c r="BI310" s="223">
        <f>IF(N310="nulová",J310,0)</f>
        <v>0</v>
      </c>
      <c r="BJ310" s="18" t="s">
        <v>37</v>
      </c>
      <c r="BK310" s="223">
        <f>ROUND(I310*H310,2)</f>
        <v>0</v>
      </c>
      <c r="BL310" s="18" t="s">
        <v>147</v>
      </c>
      <c r="BM310" s="222" t="s">
        <v>439</v>
      </c>
    </row>
    <row r="311" spans="1:65" s="2" customFormat="1" ht="21.75" customHeight="1">
      <c r="A311" s="35"/>
      <c r="B311" s="36"/>
      <c r="C311" s="210" t="s">
        <v>440</v>
      </c>
      <c r="D311" s="210" t="s">
        <v>143</v>
      </c>
      <c r="E311" s="211" t="s">
        <v>441</v>
      </c>
      <c r="F311" s="212" t="s">
        <v>442</v>
      </c>
      <c r="G311" s="213" t="s">
        <v>190</v>
      </c>
      <c r="H311" s="214">
        <v>26.3</v>
      </c>
      <c r="I311" s="215"/>
      <c r="J311" s="216">
        <f>ROUND(I311*H311,2)</f>
        <v>0</v>
      </c>
      <c r="K311" s="217"/>
      <c r="L311" s="40"/>
      <c r="M311" s="218" t="s">
        <v>1</v>
      </c>
      <c r="N311" s="219" t="s">
        <v>45</v>
      </c>
      <c r="O311" s="72"/>
      <c r="P311" s="220">
        <f>O311*H311</f>
        <v>0</v>
      </c>
      <c r="Q311" s="220">
        <v>0</v>
      </c>
      <c r="R311" s="220">
        <f>Q311*H311</f>
        <v>0</v>
      </c>
      <c r="S311" s="220">
        <v>0</v>
      </c>
      <c r="T311" s="221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2" t="s">
        <v>147</v>
      </c>
      <c r="AT311" s="222" t="s">
        <v>143</v>
      </c>
      <c r="AU311" s="222" t="s">
        <v>88</v>
      </c>
      <c r="AY311" s="18" t="s">
        <v>141</v>
      </c>
      <c r="BE311" s="223">
        <f>IF(N311="základní",J311,0)</f>
        <v>0</v>
      </c>
      <c r="BF311" s="223">
        <f>IF(N311="snížená",J311,0)</f>
        <v>0</v>
      </c>
      <c r="BG311" s="223">
        <f>IF(N311="zákl. přenesená",J311,0)</f>
        <v>0</v>
      </c>
      <c r="BH311" s="223">
        <f>IF(N311="sníž. přenesená",J311,0)</f>
        <v>0</v>
      </c>
      <c r="BI311" s="223">
        <f>IF(N311="nulová",J311,0)</f>
        <v>0</v>
      </c>
      <c r="BJ311" s="18" t="s">
        <v>37</v>
      </c>
      <c r="BK311" s="223">
        <f>ROUND(I311*H311,2)</f>
        <v>0</v>
      </c>
      <c r="BL311" s="18" t="s">
        <v>147</v>
      </c>
      <c r="BM311" s="222" t="s">
        <v>443</v>
      </c>
    </row>
    <row r="312" spans="1:65" s="2" customFormat="1" ht="21.75" customHeight="1">
      <c r="A312" s="35"/>
      <c r="B312" s="36"/>
      <c r="C312" s="210" t="s">
        <v>444</v>
      </c>
      <c r="D312" s="210" t="s">
        <v>143</v>
      </c>
      <c r="E312" s="211" t="s">
        <v>445</v>
      </c>
      <c r="F312" s="212" t="s">
        <v>446</v>
      </c>
      <c r="G312" s="213" t="s">
        <v>190</v>
      </c>
      <c r="H312" s="214">
        <v>146.75</v>
      </c>
      <c r="I312" s="215"/>
      <c r="J312" s="216">
        <f>ROUND(I312*H312,2)</f>
        <v>0</v>
      </c>
      <c r="K312" s="217"/>
      <c r="L312" s="40"/>
      <c r="M312" s="218" t="s">
        <v>1</v>
      </c>
      <c r="N312" s="219" t="s">
        <v>45</v>
      </c>
      <c r="O312" s="72"/>
      <c r="P312" s="220">
        <f>O312*H312</f>
        <v>0</v>
      </c>
      <c r="Q312" s="220">
        <v>0</v>
      </c>
      <c r="R312" s="220">
        <f>Q312*H312</f>
        <v>0</v>
      </c>
      <c r="S312" s="220">
        <v>0</v>
      </c>
      <c r="T312" s="221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2" t="s">
        <v>147</v>
      </c>
      <c r="AT312" s="222" t="s">
        <v>143</v>
      </c>
      <c r="AU312" s="222" t="s">
        <v>88</v>
      </c>
      <c r="AY312" s="18" t="s">
        <v>141</v>
      </c>
      <c r="BE312" s="223">
        <f>IF(N312="základní",J312,0)</f>
        <v>0</v>
      </c>
      <c r="BF312" s="223">
        <f>IF(N312="snížená",J312,0)</f>
        <v>0</v>
      </c>
      <c r="BG312" s="223">
        <f>IF(N312="zákl. přenesená",J312,0)</f>
        <v>0</v>
      </c>
      <c r="BH312" s="223">
        <f>IF(N312="sníž. přenesená",J312,0)</f>
        <v>0</v>
      </c>
      <c r="BI312" s="223">
        <f>IF(N312="nulová",J312,0)</f>
        <v>0</v>
      </c>
      <c r="BJ312" s="18" t="s">
        <v>37</v>
      </c>
      <c r="BK312" s="223">
        <f>ROUND(I312*H312,2)</f>
        <v>0</v>
      </c>
      <c r="BL312" s="18" t="s">
        <v>147</v>
      </c>
      <c r="BM312" s="222" t="s">
        <v>447</v>
      </c>
    </row>
    <row r="313" spans="1:65" s="12" customFormat="1" ht="22.9" customHeight="1">
      <c r="B313" s="194"/>
      <c r="C313" s="195"/>
      <c r="D313" s="196" t="s">
        <v>79</v>
      </c>
      <c r="E313" s="208" t="s">
        <v>448</v>
      </c>
      <c r="F313" s="208" t="s">
        <v>449</v>
      </c>
      <c r="G313" s="195"/>
      <c r="H313" s="195"/>
      <c r="I313" s="198"/>
      <c r="J313" s="209">
        <f>BK313</f>
        <v>0</v>
      </c>
      <c r="K313" s="195"/>
      <c r="L313" s="200"/>
      <c r="M313" s="201"/>
      <c r="N313" s="202"/>
      <c r="O313" s="202"/>
      <c r="P313" s="203">
        <f>P314</f>
        <v>0</v>
      </c>
      <c r="Q313" s="202"/>
      <c r="R313" s="203">
        <f>R314</f>
        <v>0</v>
      </c>
      <c r="S313" s="202"/>
      <c r="T313" s="204">
        <f>T314</f>
        <v>0</v>
      </c>
      <c r="AR313" s="205" t="s">
        <v>37</v>
      </c>
      <c r="AT313" s="206" t="s">
        <v>79</v>
      </c>
      <c r="AU313" s="206" t="s">
        <v>37</v>
      </c>
      <c r="AY313" s="205" t="s">
        <v>141</v>
      </c>
      <c r="BK313" s="207">
        <f>BK314</f>
        <v>0</v>
      </c>
    </row>
    <row r="314" spans="1:65" s="2" customFormat="1" ht="21.75" customHeight="1">
      <c r="A314" s="35"/>
      <c r="B314" s="36"/>
      <c r="C314" s="210" t="s">
        <v>450</v>
      </c>
      <c r="D314" s="210" t="s">
        <v>143</v>
      </c>
      <c r="E314" s="211" t="s">
        <v>451</v>
      </c>
      <c r="F314" s="212" t="s">
        <v>452</v>
      </c>
      <c r="G314" s="213" t="s">
        <v>190</v>
      </c>
      <c r="H314" s="214">
        <v>385.58</v>
      </c>
      <c r="I314" s="215"/>
      <c r="J314" s="216">
        <f>ROUND(I314*H314,2)</f>
        <v>0</v>
      </c>
      <c r="K314" s="217"/>
      <c r="L314" s="40"/>
      <c r="M314" s="218" t="s">
        <v>1</v>
      </c>
      <c r="N314" s="219" t="s">
        <v>45</v>
      </c>
      <c r="O314" s="72"/>
      <c r="P314" s="220">
        <f>O314*H314</f>
        <v>0</v>
      </c>
      <c r="Q314" s="220">
        <v>0</v>
      </c>
      <c r="R314" s="220">
        <f>Q314*H314</f>
        <v>0</v>
      </c>
      <c r="S314" s="220">
        <v>0</v>
      </c>
      <c r="T314" s="221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2" t="s">
        <v>147</v>
      </c>
      <c r="AT314" s="222" t="s">
        <v>143</v>
      </c>
      <c r="AU314" s="222" t="s">
        <v>88</v>
      </c>
      <c r="AY314" s="18" t="s">
        <v>141</v>
      </c>
      <c r="BE314" s="223">
        <f>IF(N314="základní",J314,0)</f>
        <v>0</v>
      </c>
      <c r="BF314" s="223">
        <f>IF(N314="snížená",J314,0)</f>
        <v>0</v>
      </c>
      <c r="BG314" s="223">
        <f>IF(N314="zákl. přenesená",J314,0)</f>
        <v>0</v>
      </c>
      <c r="BH314" s="223">
        <f>IF(N314="sníž. přenesená",J314,0)</f>
        <v>0</v>
      </c>
      <c r="BI314" s="223">
        <f>IF(N314="nulová",J314,0)</f>
        <v>0</v>
      </c>
      <c r="BJ314" s="18" t="s">
        <v>37</v>
      </c>
      <c r="BK314" s="223">
        <f>ROUND(I314*H314,2)</f>
        <v>0</v>
      </c>
      <c r="BL314" s="18" t="s">
        <v>147</v>
      </c>
      <c r="BM314" s="222" t="s">
        <v>453</v>
      </c>
    </row>
    <row r="315" spans="1:65" s="12" customFormat="1" ht="25.9" customHeight="1">
      <c r="B315" s="194"/>
      <c r="C315" s="195"/>
      <c r="D315" s="196" t="s">
        <v>79</v>
      </c>
      <c r="E315" s="197" t="s">
        <v>454</v>
      </c>
      <c r="F315" s="197" t="s">
        <v>455</v>
      </c>
      <c r="G315" s="195"/>
      <c r="H315" s="195"/>
      <c r="I315" s="198"/>
      <c r="J315" s="199">
        <f>BK315</f>
        <v>0</v>
      </c>
      <c r="K315" s="195"/>
      <c r="L315" s="200"/>
      <c r="M315" s="201"/>
      <c r="N315" s="202"/>
      <c r="O315" s="202"/>
      <c r="P315" s="203">
        <f>P316+P326+P359+P366+P374+P382+P390+P395</f>
        <v>0</v>
      </c>
      <c r="Q315" s="202"/>
      <c r="R315" s="203">
        <f>R316+R326+R359+R366+R374+R382+R390+R395</f>
        <v>0</v>
      </c>
      <c r="S315" s="202"/>
      <c r="T315" s="204">
        <f>T316+T326+T359+T366+T374+T382+T390+T395</f>
        <v>0</v>
      </c>
      <c r="AR315" s="205" t="s">
        <v>37</v>
      </c>
      <c r="AT315" s="206" t="s">
        <v>79</v>
      </c>
      <c r="AU315" s="206" t="s">
        <v>80</v>
      </c>
      <c r="AY315" s="205" t="s">
        <v>141</v>
      </c>
      <c r="BK315" s="207">
        <f>BK316+BK326+BK359+BK366+BK374+BK382+BK390+BK395</f>
        <v>0</v>
      </c>
    </row>
    <row r="316" spans="1:65" s="12" customFormat="1" ht="22.9" customHeight="1">
      <c r="B316" s="194"/>
      <c r="C316" s="195"/>
      <c r="D316" s="196" t="s">
        <v>79</v>
      </c>
      <c r="E316" s="208" t="s">
        <v>456</v>
      </c>
      <c r="F316" s="208" t="s">
        <v>457</v>
      </c>
      <c r="G316" s="195"/>
      <c r="H316" s="195"/>
      <c r="I316" s="198"/>
      <c r="J316" s="209">
        <f>BK316</f>
        <v>0</v>
      </c>
      <c r="K316" s="195"/>
      <c r="L316" s="200"/>
      <c r="M316" s="201"/>
      <c r="N316" s="202"/>
      <c r="O316" s="202"/>
      <c r="P316" s="203">
        <f>SUM(P317:P325)</f>
        <v>0</v>
      </c>
      <c r="Q316" s="202"/>
      <c r="R316" s="203">
        <f>SUM(R317:R325)</f>
        <v>0</v>
      </c>
      <c r="S316" s="202"/>
      <c r="T316" s="204">
        <f>SUM(T317:T325)</f>
        <v>0</v>
      </c>
      <c r="AR316" s="205" t="s">
        <v>37</v>
      </c>
      <c r="AT316" s="206" t="s">
        <v>79</v>
      </c>
      <c r="AU316" s="206" t="s">
        <v>37</v>
      </c>
      <c r="AY316" s="205" t="s">
        <v>141</v>
      </c>
      <c r="BK316" s="207">
        <f>SUM(BK317:BK325)</f>
        <v>0</v>
      </c>
    </row>
    <row r="317" spans="1:65" s="2" customFormat="1" ht="21.75" customHeight="1">
      <c r="A317" s="35"/>
      <c r="B317" s="36"/>
      <c r="C317" s="210" t="s">
        <v>458</v>
      </c>
      <c r="D317" s="210" t="s">
        <v>143</v>
      </c>
      <c r="E317" s="211" t="s">
        <v>459</v>
      </c>
      <c r="F317" s="212" t="s">
        <v>460</v>
      </c>
      <c r="G317" s="213" t="s">
        <v>208</v>
      </c>
      <c r="H317" s="214">
        <v>314.61500000000001</v>
      </c>
      <c r="I317" s="215"/>
      <c r="J317" s="216">
        <f>ROUND(I317*H317,2)</f>
        <v>0</v>
      </c>
      <c r="K317" s="217"/>
      <c r="L317" s="40"/>
      <c r="M317" s="218" t="s">
        <v>1</v>
      </c>
      <c r="N317" s="219" t="s">
        <v>45</v>
      </c>
      <c r="O317" s="72"/>
      <c r="P317" s="220">
        <f>O317*H317</f>
        <v>0</v>
      </c>
      <c r="Q317" s="220">
        <v>0</v>
      </c>
      <c r="R317" s="220">
        <f>Q317*H317</f>
        <v>0</v>
      </c>
      <c r="S317" s="220">
        <v>0</v>
      </c>
      <c r="T317" s="221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2" t="s">
        <v>147</v>
      </c>
      <c r="AT317" s="222" t="s">
        <v>143</v>
      </c>
      <c r="AU317" s="222" t="s">
        <v>88</v>
      </c>
      <c r="AY317" s="18" t="s">
        <v>141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8" t="s">
        <v>37</v>
      </c>
      <c r="BK317" s="223">
        <f>ROUND(I317*H317,2)</f>
        <v>0</v>
      </c>
      <c r="BL317" s="18" t="s">
        <v>147</v>
      </c>
      <c r="BM317" s="222" t="s">
        <v>461</v>
      </c>
    </row>
    <row r="318" spans="1:65" s="14" customFormat="1" ht="22.5">
      <c r="B318" s="235"/>
      <c r="C318" s="236"/>
      <c r="D318" s="226" t="s">
        <v>149</v>
      </c>
      <c r="E318" s="237" t="s">
        <v>1</v>
      </c>
      <c r="F318" s="238" t="s">
        <v>462</v>
      </c>
      <c r="G318" s="236"/>
      <c r="H318" s="239">
        <v>200.27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AT318" s="245" t="s">
        <v>149</v>
      </c>
      <c r="AU318" s="245" t="s">
        <v>88</v>
      </c>
      <c r="AV318" s="14" t="s">
        <v>88</v>
      </c>
      <c r="AW318" s="14" t="s">
        <v>36</v>
      </c>
      <c r="AX318" s="14" t="s">
        <v>80</v>
      </c>
      <c r="AY318" s="245" t="s">
        <v>141</v>
      </c>
    </row>
    <row r="319" spans="1:65" s="14" customFormat="1">
      <c r="B319" s="235"/>
      <c r="C319" s="236"/>
      <c r="D319" s="226" t="s">
        <v>149</v>
      </c>
      <c r="E319" s="237" t="s">
        <v>1</v>
      </c>
      <c r="F319" s="238" t="s">
        <v>463</v>
      </c>
      <c r="G319" s="236"/>
      <c r="H319" s="239">
        <v>34.24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AT319" s="245" t="s">
        <v>149</v>
      </c>
      <c r="AU319" s="245" t="s">
        <v>88</v>
      </c>
      <c r="AV319" s="14" t="s">
        <v>88</v>
      </c>
      <c r="AW319" s="14" t="s">
        <v>36</v>
      </c>
      <c r="AX319" s="14" t="s">
        <v>80</v>
      </c>
      <c r="AY319" s="245" t="s">
        <v>141</v>
      </c>
    </row>
    <row r="320" spans="1:65" s="14" customFormat="1">
      <c r="B320" s="235"/>
      <c r="C320" s="236"/>
      <c r="D320" s="226" t="s">
        <v>149</v>
      </c>
      <c r="E320" s="237" t="s">
        <v>1</v>
      </c>
      <c r="F320" s="238" t="s">
        <v>464</v>
      </c>
      <c r="G320" s="236"/>
      <c r="H320" s="239">
        <v>16.625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AT320" s="245" t="s">
        <v>149</v>
      </c>
      <c r="AU320" s="245" t="s">
        <v>88</v>
      </c>
      <c r="AV320" s="14" t="s">
        <v>88</v>
      </c>
      <c r="AW320" s="14" t="s">
        <v>36</v>
      </c>
      <c r="AX320" s="14" t="s">
        <v>80</v>
      </c>
      <c r="AY320" s="245" t="s">
        <v>141</v>
      </c>
    </row>
    <row r="321" spans="1:65" s="14" customFormat="1">
      <c r="B321" s="235"/>
      <c r="C321" s="236"/>
      <c r="D321" s="226" t="s">
        <v>149</v>
      </c>
      <c r="E321" s="237" t="s">
        <v>1</v>
      </c>
      <c r="F321" s="238" t="s">
        <v>465</v>
      </c>
      <c r="G321" s="236"/>
      <c r="H321" s="239">
        <v>63.48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AT321" s="245" t="s">
        <v>149</v>
      </c>
      <c r="AU321" s="245" t="s">
        <v>88</v>
      </c>
      <c r="AV321" s="14" t="s">
        <v>88</v>
      </c>
      <c r="AW321" s="14" t="s">
        <v>36</v>
      </c>
      <c r="AX321" s="14" t="s">
        <v>80</v>
      </c>
      <c r="AY321" s="245" t="s">
        <v>141</v>
      </c>
    </row>
    <row r="322" spans="1:65" s="15" customFormat="1">
      <c r="B322" s="246"/>
      <c r="C322" s="247"/>
      <c r="D322" s="226" t="s">
        <v>149</v>
      </c>
      <c r="E322" s="248" t="s">
        <v>1</v>
      </c>
      <c r="F322" s="249" t="s">
        <v>155</v>
      </c>
      <c r="G322" s="247"/>
      <c r="H322" s="250">
        <v>314.61500000000001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AT322" s="256" t="s">
        <v>149</v>
      </c>
      <c r="AU322" s="256" t="s">
        <v>88</v>
      </c>
      <c r="AV322" s="15" t="s">
        <v>147</v>
      </c>
      <c r="AW322" s="15" t="s">
        <v>36</v>
      </c>
      <c r="AX322" s="15" t="s">
        <v>37</v>
      </c>
      <c r="AY322" s="256" t="s">
        <v>141</v>
      </c>
    </row>
    <row r="323" spans="1:65" s="2" customFormat="1" ht="21.75" customHeight="1">
      <c r="A323" s="35"/>
      <c r="B323" s="36"/>
      <c r="C323" s="257" t="s">
        <v>466</v>
      </c>
      <c r="D323" s="257" t="s">
        <v>199</v>
      </c>
      <c r="E323" s="258" t="s">
        <v>467</v>
      </c>
      <c r="F323" s="259" t="s">
        <v>468</v>
      </c>
      <c r="G323" s="260" t="s">
        <v>208</v>
      </c>
      <c r="H323" s="261">
        <v>377.54399999999998</v>
      </c>
      <c r="I323" s="262"/>
      <c r="J323" s="263">
        <f>ROUND(I323*H323,2)</f>
        <v>0</v>
      </c>
      <c r="K323" s="264"/>
      <c r="L323" s="265"/>
      <c r="M323" s="266" t="s">
        <v>1</v>
      </c>
      <c r="N323" s="267" t="s">
        <v>45</v>
      </c>
      <c r="O323" s="72"/>
      <c r="P323" s="220">
        <f>O323*H323</f>
        <v>0</v>
      </c>
      <c r="Q323" s="220">
        <v>0</v>
      </c>
      <c r="R323" s="220">
        <f>Q323*H323</f>
        <v>0</v>
      </c>
      <c r="S323" s="220">
        <v>0</v>
      </c>
      <c r="T323" s="221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2" t="s">
        <v>187</v>
      </c>
      <c r="AT323" s="222" t="s">
        <v>199</v>
      </c>
      <c r="AU323" s="222" t="s">
        <v>88</v>
      </c>
      <c r="AY323" s="18" t="s">
        <v>141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8" t="s">
        <v>37</v>
      </c>
      <c r="BK323" s="223">
        <f>ROUND(I323*H323,2)</f>
        <v>0</v>
      </c>
      <c r="BL323" s="18" t="s">
        <v>147</v>
      </c>
      <c r="BM323" s="222" t="s">
        <v>469</v>
      </c>
    </row>
    <row r="324" spans="1:65" s="14" customFormat="1">
      <c r="B324" s="235"/>
      <c r="C324" s="236"/>
      <c r="D324" s="226" t="s">
        <v>149</v>
      </c>
      <c r="E324" s="237" t="s">
        <v>1</v>
      </c>
      <c r="F324" s="238" t="s">
        <v>470</v>
      </c>
      <c r="G324" s="236"/>
      <c r="H324" s="239">
        <v>377.54399999999998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AT324" s="245" t="s">
        <v>149</v>
      </c>
      <c r="AU324" s="245" t="s">
        <v>88</v>
      </c>
      <c r="AV324" s="14" t="s">
        <v>88</v>
      </c>
      <c r="AW324" s="14" t="s">
        <v>36</v>
      </c>
      <c r="AX324" s="14" t="s">
        <v>37</v>
      </c>
      <c r="AY324" s="245" t="s">
        <v>141</v>
      </c>
    </row>
    <row r="325" spans="1:65" s="2" customFormat="1" ht="21.75" customHeight="1">
      <c r="A325" s="35"/>
      <c r="B325" s="36"/>
      <c r="C325" s="210" t="s">
        <v>471</v>
      </c>
      <c r="D325" s="210" t="s">
        <v>143</v>
      </c>
      <c r="E325" s="211" t="s">
        <v>472</v>
      </c>
      <c r="F325" s="212" t="s">
        <v>473</v>
      </c>
      <c r="G325" s="213" t="s">
        <v>190</v>
      </c>
      <c r="H325" s="214">
        <v>0.19</v>
      </c>
      <c r="I325" s="215"/>
      <c r="J325" s="216">
        <f>ROUND(I325*H325,2)</f>
        <v>0</v>
      </c>
      <c r="K325" s="217"/>
      <c r="L325" s="40"/>
      <c r="M325" s="218" t="s">
        <v>1</v>
      </c>
      <c r="N325" s="219" t="s">
        <v>45</v>
      </c>
      <c r="O325" s="72"/>
      <c r="P325" s="220">
        <f>O325*H325</f>
        <v>0</v>
      </c>
      <c r="Q325" s="220">
        <v>0</v>
      </c>
      <c r="R325" s="220">
        <f>Q325*H325</f>
        <v>0</v>
      </c>
      <c r="S325" s="220">
        <v>0</v>
      </c>
      <c r="T325" s="221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2" t="s">
        <v>147</v>
      </c>
      <c r="AT325" s="222" t="s">
        <v>143</v>
      </c>
      <c r="AU325" s="222" t="s">
        <v>88</v>
      </c>
      <c r="AY325" s="18" t="s">
        <v>141</v>
      </c>
      <c r="BE325" s="223">
        <f>IF(N325="základní",J325,0)</f>
        <v>0</v>
      </c>
      <c r="BF325" s="223">
        <f>IF(N325="snížená",J325,0)</f>
        <v>0</v>
      </c>
      <c r="BG325" s="223">
        <f>IF(N325="zákl. přenesená",J325,0)</f>
        <v>0</v>
      </c>
      <c r="BH325" s="223">
        <f>IF(N325="sníž. přenesená",J325,0)</f>
        <v>0</v>
      </c>
      <c r="BI325" s="223">
        <f>IF(N325="nulová",J325,0)</f>
        <v>0</v>
      </c>
      <c r="BJ325" s="18" t="s">
        <v>37</v>
      </c>
      <c r="BK325" s="223">
        <f>ROUND(I325*H325,2)</f>
        <v>0</v>
      </c>
      <c r="BL325" s="18" t="s">
        <v>147</v>
      </c>
      <c r="BM325" s="222" t="s">
        <v>474</v>
      </c>
    </row>
    <row r="326" spans="1:65" s="12" customFormat="1" ht="22.9" customHeight="1">
      <c r="B326" s="194"/>
      <c r="C326" s="195"/>
      <c r="D326" s="196" t="s">
        <v>79</v>
      </c>
      <c r="E326" s="208" t="s">
        <v>475</v>
      </c>
      <c r="F326" s="208" t="s">
        <v>476</v>
      </c>
      <c r="G326" s="195"/>
      <c r="H326" s="195"/>
      <c r="I326" s="198"/>
      <c r="J326" s="209">
        <f>BK326</f>
        <v>0</v>
      </c>
      <c r="K326" s="195"/>
      <c r="L326" s="200"/>
      <c r="M326" s="201"/>
      <c r="N326" s="202"/>
      <c r="O326" s="202"/>
      <c r="P326" s="203">
        <f>SUM(P327:P358)</f>
        <v>0</v>
      </c>
      <c r="Q326" s="202"/>
      <c r="R326" s="203">
        <f>SUM(R327:R358)</f>
        <v>0</v>
      </c>
      <c r="S326" s="202"/>
      <c r="T326" s="204">
        <f>SUM(T327:T358)</f>
        <v>0</v>
      </c>
      <c r="AR326" s="205" t="s">
        <v>37</v>
      </c>
      <c r="AT326" s="206" t="s">
        <v>79</v>
      </c>
      <c r="AU326" s="206" t="s">
        <v>37</v>
      </c>
      <c r="AY326" s="205" t="s">
        <v>141</v>
      </c>
      <c r="BK326" s="207">
        <f>SUM(BK327:BK358)</f>
        <v>0</v>
      </c>
    </row>
    <row r="327" spans="1:65" s="2" customFormat="1" ht="21.75" customHeight="1">
      <c r="A327" s="35"/>
      <c r="B327" s="36"/>
      <c r="C327" s="210" t="s">
        <v>477</v>
      </c>
      <c r="D327" s="210" t="s">
        <v>143</v>
      </c>
      <c r="E327" s="211" t="s">
        <v>478</v>
      </c>
      <c r="F327" s="212" t="s">
        <v>479</v>
      </c>
      <c r="G327" s="213" t="s">
        <v>208</v>
      </c>
      <c r="H327" s="214">
        <v>817</v>
      </c>
      <c r="I327" s="215"/>
      <c r="J327" s="216">
        <f>ROUND(I327*H327,2)</f>
        <v>0</v>
      </c>
      <c r="K327" s="217"/>
      <c r="L327" s="40"/>
      <c r="M327" s="218" t="s">
        <v>1</v>
      </c>
      <c r="N327" s="219" t="s">
        <v>45</v>
      </c>
      <c r="O327" s="72"/>
      <c r="P327" s="220">
        <f>O327*H327</f>
        <v>0</v>
      </c>
      <c r="Q327" s="220">
        <v>0</v>
      </c>
      <c r="R327" s="220">
        <f>Q327*H327</f>
        <v>0</v>
      </c>
      <c r="S327" s="220">
        <v>0</v>
      </c>
      <c r="T327" s="221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2" t="s">
        <v>147</v>
      </c>
      <c r="AT327" s="222" t="s">
        <v>143</v>
      </c>
      <c r="AU327" s="222" t="s">
        <v>88</v>
      </c>
      <c r="AY327" s="18" t="s">
        <v>141</v>
      </c>
      <c r="BE327" s="223">
        <f>IF(N327="základní",J327,0)</f>
        <v>0</v>
      </c>
      <c r="BF327" s="223">
        <f>IF(N327="snížená",J327,0)</f>
        <v>0</v>
      </c>
      <c r="BG327" s="223">
        <f>IF(N327="zákl. přenesená",J327,0)</f>
        <v>0</v>
      </c>
      <c r="BH327" s="223">
        <f>IF(N327="sníž. přenesená",J327,0)</f>
        <v>0</v>
      </c>
      <c r="BI327" s="223">
        <f>IF(N327="nulová",J327,0)</f>
        <v>0</v>
      </c>
      <c r="BJ327" s="18" t="s">
        <v>37</v>
      </c>
      <c r="BK327" s="223">
        <f>ROUND(I327*H327,2)</f>
        <v>0</v>
      </c>
      <c r="BL327" s="18" t="s">
        <v>147</v>
      </c>
      <c r="BM327" s="222" t="s">
        <v>480</v>
      </c>
    </row>
    <row r="328" spans="1:65" s="14" customFormat="1">
      <c r="B328" s="235"/>
      <c r="C328" s="236"/>
      <c r="D328" s="226" t="s">
        <v>149</v>
      </c>
      <c r="E328" s="237" t="s">
        <v>1</v>
      </c>
      <c r="F328" s="238" t="s">
        <v>481</v>
      </c>
      <c r="G328" s="236"/>
      <c r="H328" s="239">
        <v>8.5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AT328" s="245" t="s">
        <v>149</v>
      </c>
      <c r="AU328" s="245" t="s">
        <v>88</v>
      </c>
      <c r="AV328" s="14" t="s">
        <v>88</v>
      </c>
      <c r="AW328" s="14" t="s">
        <v>36</v>
      </c>
      <c r="AX328" s="14" t="s">
        <v>80</v>
      </c>
      <c r="AY328" s="245" t="s">
        <v>141</v>
      </c>
    </row>
    <row r="329" spans="1:65" s="14" customFormat="1">
      <c r="B329" s="235"/>
      <c r="C329" s="236"/>
      <c r="D329" s="226" t="s">
        <v>149</v>
      </c>
      <c r="E329" s="237" t="s">
        <v>1</v>
      </c>
      <c r="F329" s="238" t="s">
        <v>482</v>
      </c>
      <c r="G329" s="236"/>
      <c r="H329" s="239">
        <v>247.3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AT329" s="245" t="s">
        <v>149</v>
      </c>
      <c r="AU329" s="245" t="s">
        <v>88</v>
      </c>
      <c r="AV329" s="14" t="s">
        <v>88</v>
      </c>
      <c r="AW329" s="14" t="s">
        <v>36</v>
      </c>
      <c r="AX329" s="14" t="s">
        <v>80</v>
      </c>
      <c r="AY329" s="245" t="s">
        <v>141</v>
      </c>
    </row>
    <row r="330" spans="1:65" s="14" customFormat="1">
      <c r="B330" s="235"/>
      <c r="C330" s="236"/>
      <c r="D330" s="226" t="s">
        <v>149</v>
      </c>
      <c r="E330" s="237" t="s">
        <v>1</v>
      </c>
      <c r="F330" s="238" t="s">
        <v>483</v>
      </c>
      <c r="G330" s="236"/>
      <c r="H330" s="239">
        <v>5.6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AT330" s="245" t="s">
        <v>149</v>
      </c>
      <c r="AU330" s="245" t="s">
        <v>88</v>
      </c>
      <c r="AV330" s="14" t="s">
        <v>88</v>
      </c>
      <c r="AW330" s="14" t="s">
        <v>36</v>
      </c>
      <c r="AX330" s="14" t="s">
        <v>80</v>
      </c>
      <c r="AY330" s="245" t="s">
        <v>141</v>
      </c>
    </row>
    <row r="331" spans="1:65" s="14" customFormat="1">
      <c r="B331" s="235"/>
      <c r="C331" s="236"/>
      <c r="D331" s="226" t="s">
        <v>149</v>
      </c>
      <c r="E331" s="237" t="s">
        <v>1</v>
      </c>
      <c r="F331" s="238" t="s">
        <v>484</v>
      </c>
      <c r="G331" s="236"/>
      <c r="H331" s="239">
        <v>246.7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AT331" s="245" t="s">
        <v>149</v>
      </c>
      <c r="AU331" s="245" t="s">
        <v>88</v>
      </c>
      <c r="AV331" s="14" t="s">
        <v>88</v>
      </c>
      <c r="AW331" s="14" t="s">
        <v>36</v>
      </c>
      <c r="AX331" s="14" t="s">
        <v>80</v>
      </c>
      <c r="AY331" s="245" t="s">
        <v>141</v>
      </c>
    </row>
    <row r="332" spans="1:65" s="14" customFormat="1">
      <c r="B332" s="235"/>
      <c r="C332" s="236"/>
      <c r="D332" s="226" t="s">
        <v>149</v>
      </c>
      <c r="E332" s="237" t="s">
        <v>1</v>
      </c>
      <c r="F332" s="238" t="s">
        <v>485</v>
      </c>
      <c r="G332" s="236"/>
      <c r="H332" s="239">
        <v>308.89999999999998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AT332" s="245" t="s">
        <v>149</v>
      </c>
      <c r="AU332" s="245" t="s">
        <v>88</v>
      </c>
      <c r="AV332" s="14" t="s">
        <v>88</v>
      </c>
      <c r="AW332" s="14" t="s">
        <v>36</v>
      </c>
      <c r="AX332" s="14" t="s">
        <v>80</v>
      </c>
      <c r="AY332" s="245" t="s">
        <v>141</v>
      </c>
    </row>
    <row r="333" spans="1:65" s="15" customFormat="1">
      <c r="B333" s="246"/>
      <c r="C333" s="247"/>
      <c r="D333" s="226" t="s">
        <v>149</v>
      </c>
      <c r="E333" s="248" t="s">
        <v>1</v>
      </c>
      <c r="F333" s="249" t="s">
        <v>155</v>
      </c>
      <c r="G333" s="247"/>
      <c r="H333" s="250">
        <v>817</v>
      </c>
      <c r="I333" s="251"/>
      <c r="J333" s="247"/>
      <c r="K333" s="247"/>
      <c r="L333" s="252"/>
      <c r="M333" s="253"/>
      <c r="N333" s="254"/>
      <c r="O333" s="254"/>
      <c r="P333" s="254"/>
      <c r="Q333" s="254"/>
      <c r="R333" s="254"/>
      <c r="S333" s="254"/>
      <c r="T333" s="255"/>
      <c r="AT333" s="256" t="s">
        <v>149</v>
      </c>
      <c r="AU333" s="256" t="s">
        <v>88</v>
      </c>
      <c r="AV333" s="15" t="s">
        <v>147</v>
      </c>
      <c r="AW333" s="15" t="s">
        <v>36</v>
      </c>
      <c r="AX333" s="15" t="s">
        <v>37</v>
      </c>
      <c r="AY333" s="256" t="s">
        <v>141</v>
      </c>
    </row>
    <row r="334" spans="1:65" s="2" customFormat="1" ht="21.75" customHeight="1">
      <c r="A334" s="35"/>
      <c r="B334" s="36"/>
      <c r="C334" s="257" t="s">
        <v>486</v>
      </c>
      <c r="D334" s="257" t="s">
        <v>199</v>
      </c>
      <c r="E334" s="258" t="s">
        <v>487</v>
      </c>
      <c r="F334" s="259" t="s">
        <v>488</v>
      </c>
      <c r="G334" s="260" t="s">
        <v>208</v>
      </c>
      <c r="H334" s="261">
        <v>1666.68</v>
      </c>
      <c r="I334" s="262"/>
      <c r="J334" s="263">
        <f>ROUND(I334*H334,2)</f>
        <v>0</v>
      </c>
      <c r="K334" s="264"/>
      <c r="L334" s="265"/>
      <c r="M334" s="266" t="s">
        <v>1</v>
      </c>
      <c r="N334" s="267" t="s">
        <v>45</v>
      </c>
      <c r="O334" s="72"/>
      <c r="P334" s="220">
        <f>O334*H334</f>
        <v>0</v>
      </c>
      <c r="Q334" s="220">
        <v>0</v>
      </c>
      <c r="R334" s="220">
        <f>Q334*H334</f>
        <v>0</v>
      </c>
      <c r="S334" s="220">
        <v>0</v>
      </c>
      <c r="T334" s="221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2" t="s">
        <v>187</v>
      </c>
      <c r="AT334" s="222" t="s">
        <v>199</v>
      </c>
      <c r="AU334" s="222" t="s">
        <v>88</v>
      </c>
      <c r="AY334" s="18" t="s">
        <v>141</v>
      </c>
      <c r="BE334" s="223">
        <f>IF(N334="základní",J334,0)</f>
        <v>0</v>
      </c>
      <c r="BF334" s="223">
        <f>IF(N334="snížená",J334,0)</f>
        <v>0</v>
      </c>
      <c r="BG334" s="223">
        <f>IF(N334="zákl. přenesená",J334,0)</f>
        <v>0</v>
      </c>
      <c r="BH334" s="223">
        <f>IF(N334="sníž. přenesená",J334,0)</f>
        <v>0</v>
      </c>
      <c r="BI334" s="223">
        <f>IF(N334="nulová",J334,0)</f>
        <v>0</v>
      </c>
      <c r="BJ334" s="18" t="s">
        <v>37</v>
      </c>
      <c r="BK334" s="223">
        <f>ROUND(I334*H334,2)</f>
        <v>0</v>
      </c>
      <c r="BL334" s="18" t="s">
        <v>147</v>
      </c>
      <c r="BM334" s="222" t="s">
        <v>489</v>
      </c>
    </row>
    <row r="335" spans="1:65" s="14" customFormat="1">
      <c r="B335" s="235"/>
      <c r="C335" s="236"/>
      <c r="D335" s="226" t="s">
        <v>149</v>
      </c>
      <c r="E335" s="237" t="s">
        <v>1</v>
      </c>
      <c r="F335" s="238" t="s">
        <v>490</v>
      </c>
      <c r="G335" s="236"/>
      <c r="H335" s="239">
        <v>1666.68</v>
      </c>
      <c r="I335" s="240"/>
      <c r="J335" s="236"/>
      <c r="K335" s="236"/>
      <c r="L335" s="241"/>
      <c r="M335" s="242"/>
      <c r="N335" s="243"/>
      <c r="O335" s="243"/>
      <c r="P335" s="243"/>
      <c r="Q335" s="243"/>
      <c r="R335" s="243"/>
      <c r="S335" s="243"/>
      <c r="T335" s="244"/>
      <c r="AT335" s="245" t="s">
        <v>149</v>
      </c>
      <c r="AU335" s="245" t="s">
        <v>88</v>
      </c>
      <c r="AV335" s="14" t="s">
        <v>88</v>
      </c>
      <c r="AW335" s="14" t="s">
        <v>36</v>
      </c>
      <c r="AX335" s="14" t="s">
        <v>37</v>
      </c>
      <c r="AY335" s="245" t="s">
        <v>141</v>
      </c>
    </row>
    <row r="336" spans="1:65" s="2" customFormat="1" ht="21.75" customHeight="1">
      <c r="A336" s="35"/>
      <c r="B336" s="36"/>
      <c r="C336" s="210" t="s">
        <v>491</v>
      </c>
      <c r="D336" s="210" t="s">
        <v>143</v>
      </c>
      <c r="E336" s="211" t="s">
        <v>492</v>
      </c>
      <c r="F336" s="212" t="s">
        <v>493</v>
      </c>
      <c r="G336" s="213" t="s">
        <v>208</v>
      </c>
      <c r="H336" s="214">
        <v>449.24700000000001</v>
      </c>
      <c r="I336" s="215"/>
      <c r="J336" s="216">
        <f>ROUND(I336*H336,2)</f>
        <v>0</v>
      </c>
      <c r="K336" s="217"/>
      <c r="L336" s="40"/>
      <c r="M336" s="218" t="s">
        <v>1</v>
      </c>
      <c r="N336" s="219" t="s">
        <v>45</v>
      </c>
      <c r="O336" s="72"/>
      <c r="P336" s="220">
        <f>O336*H336</f>
        <v>0</v>
      </c>
      <c r="Q336" s="220">
        <v>0</v>
      </c>
      <c r="R336" s="220">
        <f>Q336*H336</f>
        <v>0</v>
      </c>
      <c r="S336" s="220">
        <v>0</v>
      </c>
      <c r="T336" s="221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2" t="s">
        <v>147</v>
      </c>
      <c r="AT336" s="222" t="s">
        <v>143</v>
      </c>
      <c r="AU336" s="222" t="s">
        <v>88</v>
      </c>
      <c r="AY336" s="18" t="s">
        <v>141</v>
      </c>
      <c r="BE336" s="223">
        <f>IF(N336="základní",J336,0)</f>
        <v>0</v>
      </c>
      <c r="BF336" s="223">
        <f>IF(N336="snížená",J336,0)</f>
        <v>0</v>
      </c>
      <c r="BG336" s="223">
        <f>IF(N336="zákl. přenesená",J336,0)</f>
        <v>0</v>
      </c>
      <c r="BH336" s="223">
        <f>IF(N336="sníž. přenesená",J336,0)</f>
        <v>0</v>
      </c>
      <c r="BI336" s="223">
        <f>IF(N336="nulová",J336,0)</f>
        <v>0</v>
      </c>
      <c r="BJ336" s="18" t="s">
        <v>37</v>
      </c>
      <c r="BK336" s="223">
        <f>ROUND(I336*H336,2)</f>
        <v>0</v>
      </c>
      <c r="BL336" s="18" t="s">
        <v>147</v>
      </c>
      <c r="BM336" s="222" t="s">
        <v>494</v>
      </c>
    </row>
    <row r="337" spans="1:65" s="13" customFormat="1">
      <c r="B337" s="224"/>
      <c r="C337" s="225"/>
      <c r="D337" s="226" t="s">
        <v>149</v>
      </c>
      <c r="E337" s="227" t="s">
        <v>1</v>
      </c>
      <c r="F337" s="228" t="s">
        <v>495</v>
      </c>
      <c r="G337" s="225"/>
      <c r="H337" s="227" t="s">
        <v>1</v>
      </c>
      <c r="I337" s="229"/>
      <c r="J337" s="225"/>
      <c r="K337" s="225"/>
      <c r="L337" s="230"/>
      <c r="M337" s="231"/>
      <c r="N337" s="232"/>
      <c r="O337" s="232"/>
      <c r="P337" s="232"/>
      <c r="Q337" s="232"/>
      <c r="R337" s="232"/>
      <c r="S337" s="232"/>
      <c r="T337" s="233"/>
      <c r="AT337" s="234" t="s">
        <v>149</v>
      </c>
      <c r="AU337" s="234" t="s">
        <v>88</v>
      </c>
      <c r="AV337" s="13" t="s">
        <v>37</v>
      </c>
      <c r="AW337" s="13" t="s">
        <v>36</v>
      </c>
      <c r="AX337" s="13" t="s">
        <v>80</v>
      </c>
      <c r="AY337" s="234" t="s">
        <v>141</v>
      </c>
    </row>
    <row r="338" spans="1:65" s="14" customFormat="1" ht="22.5">
      <c r="B338" s="235"/>
      <c r="C338" s="236"/>
      <c r="D338" s="226" t="s">
        <v>149</v>
      </c>
      <c r="E338" s="237" t="s">
        <v>1</v>
      </c>
      <c r="F338" s="238" t="s">
        <v>496</v>
      </c>
      <c r="G338" s="236"/>
      <c r="H338" s="239">
        <v>66.995999999999995</v>
      </c>
      <c r="I338" s="240"/>
      <c r="J338" s="236"/>
      <c r="K338" s="236"/>
      <c r="L338" s="241"/>
      <c r="M338" s="242"/>
      <c r="N338" s="243"/>
      <c r="O338" s="243"/>
      <c r="P338" s="243"/>
      <c r="Q338" s="243"/>
      <c r="R338" s="243"/>
      <c r="S338" s="243"/>
      <c r="T338" s="244"/>
      <c r="AT338" s="245" t="s">
        <v>149</v>
      </c>
      <c r="AU338" s="245" t="s">
        <v>88</v>
      </c>
      <c r="AV338" s="14" t="s">
        <v>88</v>
      </c>
      <c r="AW338" s="14" t="s">
        <v>36</v>
      </c>
      <c r="AX338" s="14" t="s">
        <v>80</v>
      </c>
      <c r="AY338" s="245" t="s">
        <v>141</v>
      </c>
    </row>
    <row r="339" spans="1:65" s="14" customFormat="1">
      <c r="B339" s="235"/>
      <c r="C339" s="236"/>
      <c r="D339" s="226" t="s">
        <v>149</v>
      </c>
      <c r="E339" s="237" t="s">
        <v>1</v>
      </c>
      <c r="F339" s="238" t="s">
        <v>497</v>
      </c>
      <c r="G339" s="236"/>
      <c r="H339" s="239">
        <v>10.272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AT339" s="245" t="s">
        <v>149</v>
      </c>
      <c r="AU339" s="245" t="s">
        <v>88</v>
      </c>
      <c r="AV339" s="14" t="s">
        <v>88</v>
      </c>
      <c r="AW339" s="14" t="s">
        <v>36</v>
      </c>
      <c r="AX339" s="14" t="s">
        <v>80</v>
      </c>
      <c r="AY339" s="245" t="s">
        <v>141</v>
      </c>
    </row>
    <row r="340" spans="1:65" s="14" customFormat="1">
      <c r="B340" s="235"/>
      <c r="C340" s="236"/>
      <c r="D340" s="226" t="s">
        <v>149</v>
      </c>
      <c r="E340" s="237" t="s">
        <v>1</v>
      </c>
      <c r="F340" s="238" t="s">
        <v>498</v>
      </c>
      <c r="G340" s="236"/>
      <c r="H340" s="239">
        <v>7.98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AT340" s="245" t="s">
        <v>149</v>
      </c>
      <c r="AU340" s="245" t="s">
        <v>88</v>
      </c>
      <c r="AV340" s="14" t="s">
        <v>88</v>
      </c>
      <c r="AW340" s="14" t="s">
        <v>36</v>
      </c>
      <c r="AX340" s="14" t="s">
        <v>80</v>
      </c>
      <c r="AY340" s="245" t="s">
        <v>141</v>
      </c>
    </row>
    <row r="341" spans="1:65" s="14" customFormat="1">
      <c r="B341" s="235"/>
      <c r="C341" s="236"/>
      <c r="D341" s="226" t="s">
        <v>149</v>
      </c>
      <c r="E341" s="237" t="s">
        <v>1</v>
      </c>
      <c r="F341" s="238" t="s">
        <v>499</v>
      </c>
      <c r="G341" s="236"/>
      <c r="H341" s="239">
        <v>19.044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AT341" s="245" t="s">
        <v>149</v>
      </c>
      <c r="AU341" s="245" t="s">
        <v>88</v>
      </c>
      <c r="AV341" s="14" t="s">
        <v>88</v>
      </c>
      <c r="AW341" s="14" t="s">
        <v>36</v>
      </c>
      <c r="AX341" s="14" t="s">
        <v>80</v>
      </c>
      <c r="AY341" s="245" t="s">
        <v>141</v>
      </c>
    </row>
    <row r="342" spans="1:65" s="14" customFormat="1">
      <c r="B342" s="235"/>
      <c r="C342" s="236"/>
      <c r="D342" s="226" t="s">
        <v>149</v>
      </c>
      <c r="E342" s="237" t="s">
        <v>1</v>
      </c>
      <c r="F342" s="238" t="s">
        <v>500</v>
      </c>
      <c r="G342" s="236"/>
      <c r="H342" s="239">
        <v>-24.96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AT342" s="245" t="s">
        <v>149</v>
      </c>
      <c r="AU342" s="245" t="s">
        <v>88</v>
      </c>
      <c r="AV342" s="14" t="s">
        <v>88</v>
      </c>
      <c r="AW342" s="14" t="s">
        <v>36</v>
      </c>
      <c r="AX342" s="14" t="s">
        <v>80</v>
      </c>
      <c r="AY342" s="245" t="s">
        <v>141</v>
      </c>
    </row>
    <row r="343" spans="1:65" s="16" customFormat="1">
      <c r="B343" s="268"/>
      <c r="C343" s="269"/>
      <c r="D343" s="226" t="s">
        <v>149</v>
      </c>
      <c r="E343" s="270" t="s">
        <v>1</v>
      </c>
      <c r="F343" s="271" t="s">
        <v>501</v>
      </c>
      <c r="G343" s="269"/>
      <c r="H343" s="272">
        <v>79.331999999999994</v>
      </c>
      <c r="I343" s="273"/>
      <c r="J343" s="269"/>
      <c r="K343" s="269"/>
      <c r="L343" s="274"/>
      <c r="M343" s="275"/>
      <c r="N343" s="276"/>
      <c r="O343" s="276"/>
      <c r="P343" s="276"/>
      <c r="Q343" s="276"/>
      <c r="R343" s="276"/>
      <c r="S343" s="276"/>
      <c r="T343" s="277"/>
      <c r="AT343" s="278" t="s">
        <v>149</v>
      </c>
      <c r="AU343" s="278" t="s">
        <v>88</v>
      </c>
      <c r="AV343" s="16" t="s">
        <v>165</v>
      </c>
      <c r="AW343" s="16" t="s">
        <v>36</v>
      </c>
      <c r="AX343" s="16" t="s">
        <v>80</v>
      </c>
      <c r="AY343" s="278" t="s">
        <v>141</v>
      </c>
    </row>
    <row r="344" spans="1:65" s="13" customFormat="1">
      <c r="B344" s="224"/>
      <c r="C344" s="225"/>
      <c r="D344" s="226" t="s">
        <v>149</v>
      </c>
      <c r="E344" s="227" t="s">
        <v>1</v>
      </c>
      <c r="F344" s="228" t="s">
        <v>216</v>
      </c>
      <c r="G344" s="225"/>
      <c r="H344" s="227" t="s">
        <v>1</v>
      </c>
      <c r="I344" s="229"/>
      <c r="J344" s="225"/>
      <c r="K344" s="225"/>
      <c r="L344" s="230"/>
      <c r="M344" s="231"/>
      <c r="N344" s="232"/>
      <c r="O344" s="232"/>
      <c r="P344" s="232"/>
      <c r="Q344" s="232"/>
      <c r="R344" s="232"/>
      <c r="S344" s="232"/>
      <c r="T344" s="233"/>
      <c r="AT344" s="234" t="s">
        <v>149</v>
      </c>
      <c r="AU344" s="234" t="s">
        <v>88</v>
      </c>
      <c r="AV344" s="13" t="s">
        <v>37</v>
      </c>
      <c r="AW344" s="13" t="s">
        <v>36</v>
      </c>
      <c r="AX344" s="13" t="s">
        <v>80</v>
      </c>
      <c r="AY344" s="234" t="s">
        <v>141</v>
      </c>
    </row>
    <row r="345" spans="1:65" s="14" customFormat="1" ht="22.5">
      <c r="B345" s="235"/>
      <c r="C345" s="236"/>
      <c r="D345" s="226" t="s">
        <v>149</v>
      </c>
      <c r="E345" s="237" t="s">
        <v>1</v>
      </c>
      <c r="F345" s="238" t="s">
        <v>217</v>
      </c>
      <c r="G345" s="236"/>
      <c r="H345" s="239">
        <v>95.55</v>
      </c>
      <c r="I345" s="240"/>
      <c r="J345" s="236"/>
      <c r="K345" s="236"/>
      <c r="L345" s="241"/>
      <c r="M345" s="242"/>
      <c r="N345" s="243"/>
      <c r="O345" s="243"/>
      <c r="P345" s="243"/>
      <c r="Q345" s="243"/>
      <c r="R345" s="243"/>
      <c r="S345" s="243"/>
      <c r="T345" s="244"/>
      <c r="AT345" s="245" t="s">
        <v>149</v>
      </c>
      <c r="AU345" s="245" t="s">
        <v>88</v>
      </c>
      <c r="AV345" s="14" t="s">
        <v>88</v>
      </c>
      <c r="AW345" s="14" t="s">
        <v>36</v>
      </c>
      <c r="AX345" s="14" t="s">
        <v>80</v>
      </c>
      <c r="AY345" s="245" t="s">
        <v>141</v>
      </c>
    </row>
    <row r="346" spans="1:65" s="14" customFormat="1" ht="22.5">
      <c r="B346" s="235"/>
      <c r="C346" s="236"/>
      <c r="D346" s="226" t="s">
        <v>149</v>
      </c>
      <c r="E346" s="237" t="s">
        <v>1</v>
      </c>
      <c r="F346" s="238" t="s">
        <v>218</v>
      </c>
      <c r="G346" s="236"/>
      <c r="H346" s="239">
        <v>89.79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AT346" s="245" t="s">
        <v>149</v>
      </c>
      <c r="AU346" s="245" t="s">
        <v>88</v>
      </c>
      <c r="AV346" s="14" t="s">
        <v>88</v>
      </c>
      <c r="AW346" s="14" t="s">
        <v>36</v>
      </c>
      <c r="AX346" s="14" t="s">
        <v>80</v>
      </c>
      <c r="AY346" s="245" t="s">
        <v>141</v>
      </c>
    </row>
    <row r="347" spans="1:65" s="14" customFormat="1" ht="33.75">
      <c r="B347" s="235"/>
      <c r="C347" s="236"/>
      <c r="D347" s="226" t="s">
        <v>149</v>
      </c>
      <c r="E347" s="237" t="s">
        <v>1</v>
      </c>
      <c r="F347" s="238" t="s">
        <v>219</v>
      </c>
      <c r="G347" s="236"/>
      <c r="H347" s="239">
        <v>69.974999999999994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AT347" s="245" t="s">
        <v>149</v>
      </c>
      <c r="AU347" s="245" t="s">
        <v>88</v>
      </c>
      <c r="AV347" s="14" t="s">
        <v>88</v>
      </c>
      <c r="AW347" s="14" t="s">
        <v>36</v>
      </c>
      <c r="AX347" s="14" t="s">
        <v>80</v>
      </c>
      <c r="AY347" s="245" t="s">
        <v>141</v>
      </c>
    </row>
    <row r="348" spans="1:65" s="14" customFormat="1">
      <c r="B348" s="235"/>
      <c r="C348" s="236"/>
      <c r="D348" s="226" t="s">
        <v>149</v>
      </c>
      <c r="E348" s="237" t="s">
        <v>1</v>
      </c>
      <c r="F348" s="238" t="s">
        <v>220</v>
      </c>
      <c r="G348" s="236"/>
      <c r="H348" s="239">
        <v>114.6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AT348" s="245" t="s">
        <v>149</v>
      </c>
      <c r="AU348" s="245" t="s">
        <v>88</v>
      </c>
      <c r="AV348" s="14" t="s">
        <v>88</v>
      </c>
      <c r="AW348" s="14" t="s">
        <v>36</v>
      </c>
      <c r="AX348" s="14" t="s">
        <v>80</v>
      </c>
      <c r="AY348" s="245" t="s">
        <v>141</v>
      </c>
    </row>
    <row r="349" spans="1:65" s="16" customFormat="1">
      <c r="B349" s="268"/>
      <c r="C349" s="269"/>
      <c r="D349" s="226" t="s">
        <v>149</v>
      </c>
      <c r="E349" s="270" t="s">
        <v>1</v>
      </c>
      <c r="F349" s="271" t="s">
        <v>502</v>
      </c>
      <c r="G349" s="269"/>
      <c r="H349" s="272">
        <v>369.91499999999996</v>
      </c>
      <c r="I349" s="273"/>
      <c r="J349" s="269"/>
      <c r="K349" s="269"/>
      <c r="L349" s="274"/>
      <c r="M349" s="275"/>
      <c r="N349" s="276"/>
      <c r="O349" s="276"/>
      <c r="P349" s="276"/>
      <c r="Q349" s="276"/>
      <c r="R349" s="276"/>
      <c r="S349" s="276"/>
      <c r="T349" s="277"/>
      <c r="AT349" s="278" t="s">
        <v>149</v>
      </c>
      <c r="AU349" s="278" t="s">
        <v>88</v>
      </c>
      <c r="AV349" s="16" t="s">
        <v>165</v>
      </c>
      <c r="AW349" s="16" t="s">
        <v>36</v>
      </c>
      <c r="AX349" s="16" t="s">
        <v>80</v>
      </c>
      <c r="AY349" s="278" t="s">
        <v>141</v>
      </c>
    </row>
    <row r="350" spans="1:65" s="15" customFormat="1">
      <c r="B350" s="246"/>
      <c r="C350" s="247"/>
      <c r="D350" s="226" t="s">
        <v>149</v>
      </c>
      <c r="E350" s="248" t="s">
        <v>1</v>
      </c>
      <c r="F350" s="249" t="s">
        <v>155</v>
      </c>
      <c r="G350" s="247"/>
      <c r="H350" s="250">
        <v>449.24700000000007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AT350" s="256" t="s">
        <v>149</v>
      </c>
      <c r="AU350" s="256" t="s">
        <v>88</v>
      </c>
      <c r="AV350" s="15" t="s">
        <v>147</v>
      </c>
      <c r="AW350" s="15" t="s">
        <v>36</v>
      </c>
      <c r="AX350" s="15" t="s">
        <v>37</v>
      </c>
      <c r="AY350" s="256" t="s">
        <v>141</v>
      </c>
    </row>
    <row r="351" spans="1:65" s="2" customFormat="1" ht="21.75" customHeight="1">
      <c r="A351" s="35"/>
      <c r="B351" s="36"/>
      <c r="C351" s="257" t="s">
        <v>503</v>
      </c>
      <c r="D351" s="257" t="s">
        <v>199</v>
      </c>
      <c r="E351" s="258" t="s">
        <v>504</v>
      </c>
      <c r="F351" s="259" t="s">
        <v>505</v>
      </c>
      <c r="G351" s="260" t="s">
        <v>208</v>
      </c>
      <c r="H351" s="261">
        <v>83.296999999999997</v>
      </c>
      <c r="I351" s="262"/>
      <c r="J351" s="263">
        <f>ROUND(I351*H351,2)</f>
        <v>0</v>
      </c>
      <c r="K351" s="264"/>
      <c r="L351" s="265"/>
      <c r="M351" s="266" t="s">
        <v>1</v>
      </c>
      <c r="N351" s="267" t="s">
        <v>45</v>
      </c>
      <c r="O351" s="72"/>
      <c r="P351" s="220">
        <f>O351*H351</f>
        <v>0</v>
      </c>
      <c r="Q351" s="220">
        <v>0</v>
      </c>
      <c r="R351" s="220">
        <f>Q351*H351</f>
        <v>0</v>
      </c>
      <c r="S351" s="220">
        <v>0</v>
      </c>
      <c r="T351" s="221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2" t="s">
        <v>187</v>
      </c>
      <c r="AT351" s="222" t="s">
        <v>199</v>
      </c>
      <c r="AU351" s="222" t="s">
        <v>88</v>
      </c>
      <c r="AY351" s="18" t="s">
        <v>141</v>
      </c>
      <c r="BE351" s="223">
        <f>IF(N351="základní",J351,0)</f>
        <v>0</v>
      </c>
      <c r="BF351" s="223">
        <f>IF(N351="snížená",J351,0)</f>
        <v>0</v>
      </c>
      <c r="BG351" s="223">
        <f>IF(N351="zákl. přenesená",J351,0)</f>
        <v>0</v>
      </c>
      <c r="BH351" s="223">
        <f>IF(N351="sníž. přenesená",J351,0)</f>
        <v>0</v>
      </c>
      <c r="BI351" s="223">
        <f>IF(N351="nulová",J351,0)</f>
        <v>0</v>
      </c>
      <c r="BJ351" s="18" t="s">
        <v>37</v>
      </c>
      <c r="BK351" s="223">
        <f>ROUND(I351*H351,2)</f>
        <v>0</v>
      </c>
      <c r="BL351" s="18" t="s">
        <v>147</v>
      </c>
      <c r="BM351" s="222" t="s">
        <v>506</v>
      </c>
    </row>
    <row r="352" spans="1:65" s="14" customFormat="1">
      <c r="B352" s="235"/>
      <c r="C352" s="236"/>
      <c r="D352" s="226" t="s">
        <v>149</v>
      </c>
      <c r="E352" s="237" t="s">
        <v>1</v>
      </c>
      <c r="F352" s="238" t="s">
        <v>507</v>
      </c>
      <c r="G352" s="236"/>
      <c r="H352" s="239">
        <v>83.296999999999997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AT352" s="245" t="s">
        <v>149</v>
      </c>
      <c r="AU352" s="245" t="s">
        <v>88</v>
      </c>
      <c r="AV352" s="14" t="s">
        <v>88</v>
      </c>
      <c r="AW352" s="14" t="s">
        <v>36</v>
      </c>
      <c r="AX352" s="14" t="s">
        <v>37</v>
      </c>
      <c r="AY352" s="245" t="s">
        <v>141</v>
      </c>
    </row>
    <row r="353" spans="1:65" s="2" customFormat="1" ht="16.5" customHeight="1">
      <c r="A353" s="35"/>
      <c r="B353" s="36"/>
      <c r="C353" s="257" t="s">
        <v>508</v>
      </c>
      <c r="D353" s="257" t="s">
        <v>199</v>
      </c>
      <c r="E353" s="258" t="s">
        <v>509</v>
      </c>
      <c r="F353" s="259" t="s">
        <v>510</v>
      </c>
      <c r="G353" s="260" t="s">
        <v>208</v>
      </c>
      <c r="H353" s="261">
        <v>377.31799999999998</v>
      </c>
      <c r="I353" s="262"/>
      <c r="J353" s="263">
        <f>ROUND(I353*H353,2)</f>
        <v>0</v>
      </c>
      <c r="K353" s="264"/>
      <c r="L353" s="265"/>
      <c r="M353" s="266" t="s">
        <v>1</v>
      </c>
      <c r="N353" s="267" t="s">
        <v>45</v>
      </c>
      <c r="O353" s="72"/>
      <c r="P353" s="220">
        <f>O353*H353</f>
        <v>0</v>
      </c>
      <c r="Q353" s="220">
        <v>0</v>
      </c>
      <c r="R353" s="220">
        <f>Q353*H353</f>
        <v>0</v>
      </c>
      <c r="S353" s="220">
        <v>0</v>
      </c>
      <c r="T353" s="221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2" t="s">
        <v>187</v>
      </c>
      <c r="AT353" s="222" t="s">
        <v>199</v>
      </c>
      <c r="AU353" s="222" t="s">
        <v>88</v>
      </c>
      <c r="AY353" s="18" t="s">
        <v>141</v>
      </c>
      <c r="BE353" s="223">
        <f>IF(N353="základní",J353,0)</f>
        <v>0</v>
      </c>
      <c r="BF353" s="223">
        <f>IF(N353="snížená",J353,0)</f>
        <v>0</v>
      </c>
      <c r="BG353" s="223">
        <f>IF(N353="zákl. přenesená",J353,0)</f>
        <v>0</v>
      </c>
      <c r="BH353" s="223">
        <f>IF(N353="sníž. přenesená",J353,0)</f>
        <v>0</v>
      </c>
      <c r="BI353" s="223">
        <f>IF(N353="nulová",J353,0)</f>
        <v>0</v>
      </c>
      <c r="BJ353" s="18" t="s">
        <v>37</v>
      </c>
      <c r="BK353" s="223">
        <f>ROUND(I353*H353,2)</f>
        <v>0</v>
      </c>
      <c r="BL353" s="18" t="s">
        <v>147</v>
      </c>
      <c r="BM353" s="222" t="s">
        <v>511</v>
      </c>
    </row>
    <row r="354" spans="1:65" s="14" customFormat="1">
      <c r="B354" s="235"/>
      <c r="C354" s="236"/>
      <c r="D354" s="226" t="s">
        <v>149</v>
      </c>
      <c r="E354" s="237" t="s">
        <v>1</v>
      </c>
      <c r="F354" s="238" t="s">
        <v>512</v>
      </c>
      <c r="G354" s="236"/>
      <c r="H354" s="239">
        <v>377.31799999999998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AT354" s="245" t="s">
        <v>149</v>
      </c>
      <c r="AU354" s="245" t="s">
        <v>88</v>
      </c>
      <c r="AV354" s="14" t="s">
        <v>88</v>
      </c>
      <c r="AW354" s="14" t="s">
        <v>36</v>
      </c>
      <c r="AX354" s="14" t="s">
        <v>37</v>
      </c>
      <c r="AY354" s="245" t="s">
        <v>141</v>
      </c>
    </row>
    <row r="355" spans="1:65" s="2" customFormat="1" ht="21.75" customHeight="1">
      <c r="A355" s="35"/>
      <c r="B355" s="36"/>
      <c r="C355" s="210" t="s">
        <v>513</v>
      </c>
      <c r="D355" s="210" t="s">
        <v>143</v>
      </c>
      <c r="E355" s="211" t="s">
        <v>514</v>
      </c>
      <c r="F355" s="212" t="s">
        <v>515</v>
      </c>
      <c r="G355" s="213" t="s">
        <v>208</v>
      </c>
      <c r="H355" s="214">
        <v>817</v>
      </c>
      <c r="I355" s="215"/>
      <c r="J355" s="216">
        <f>ROUND(I355*H355,2)</f>
        <v>0</v>
      </c>
      <c r="K355" s="217"/>
      <c r="L355" s="40"/>
      <c r="M355" s="218" t="s">
        <v>1</v>
      </c>
      <c r="N355" s="219" t="s">
        <v>45</v>
      </c>
      <c r="O355" s="72"/>
      <c r="P355" s="220">
        <f>O355*H355</f>
        <v>0</v>
      </c>
      <c r="Q355" s="220">
        <v>0</v>
      </c>
      <c r="R355" s="220">
        <f>Q355*H355</f>
        <v>0</v>
      </c>
      <c r="S355" s="220">
        <v>0</v>
      </c>
      <c r="T355" s="221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2" t="s">
        <v>147</v>
      </c>
      <c r="AT355" s="222" t="s">
        <v>143</v>
      </c>
      <c r="AU355" s="222" t="s">
        <v>88</v>
      </c>
      <c r="AY355" s="18" t="s">
        <v>141</v>
      </c>
      <c r="BE355" s="223">
        <f>IF(N355="základní",J355,0)</f>
        <v>0</v>
      </c>
      <c r="BF355" s="223">
        <f>IF(N355="snížená",J355,0)</f>
        <v>0</v>
      </c>
      <c r="BG355" s="223">
        <f>IF(N355="zákl. přenesená",J355,0)</f>
        <v>0</v>
      </c>
      <c r="BH355" s="223">
        <f>IF(N355="sníž. přenesená",J355,0)</f>
        <v>0</v>
      </c>
      <c r="BI355" s="223">
        <f>IF(N355="nulová",J355,0)</f>
        <v>0</v>
      </c>
      <c r="BJ355" s="18" t="s">
        <v>37</v>
      </c>
      <c r="BK355" s="223">
        <f>ROUND(I355*H355,2)</f>
        <v>0</v>
      </c>
      <c r="BL355" s="18" t="s">
        <v>147</v>
      </c>
      <c r="BM355" s="222" t="s">
        <v>516</v>
      </c>
    </row>
    <row r="356" spans="1:65" s="2" customFormat="1" ht="21.75" customHeight="1">
      <c r="A356" s="35"/>
      <c r="B356" s="36"/>
      <c r="C356" s="257" t="s">
        <v>517</v>
      </c>
      <c r="D356" s="257" t="s">
        <v>199</v>
      </c>
      <c r="E356" s="258" t="s">
        <v>518</v>
      </c>
      <c r="F356" s="259" t="s">
        <v>519</v>
      </c>
      <c r="G356" s="260" t="s">
        <v>208</v>
      </c>
      <c r="H356" s="261">
        <v>898.7</v>
      </c>
      <c r="I356" s="262"/>
      <c r="J356" s="263">
        <f>ROUND(I356*H356,2)</f>
        <v>0</v>
      </c>
      <c r="K356" s="264"/>
      <c r="L356" s="265"/>
      <c r="M356" s="266" t="s">
        <v>1</v>
      </c>
      <c r="N356" s="267" t="s">
        <v>45</v>
      </c>
      <c r="O356" s="72"/>
      <c r="P356" s="220">
        <f>O356*H356</f>
        <v>0</v>
      </c>
      <c r="Q356" s="220">
        <v>0</v>
      </c>
      <c r="R356" s="220">
        <f>Q356*H356</f>
        <v>0</v>
      </c>
      <c r="S356" s="220">
        <v>0</v>
      </c>
      <c r="T356" s="221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2" t="s">
        <v>187</v>
      </c>
      <c r="AT356" s="222" t="s">
        <v>199</v>
      </c>
      <c r="AU356" s="222" t="s">
        <v>88</v>
      </c>
      <c r="AY356" s="18" t="s">
        <v>141</v>
      </c>
      <c r="BE356" s="223">
        <f>IF(N356="základní",J356,0)</f>
        <v>0</v>
      </c>
      <c r="BF356" s="223">
        <f>IF(N356="snížená",J356,0)</f>
        <v>0</v>
      </c>
      <c r="BG356" s="223">
        <f>IF(N356="zákl. přenesená",J356,0)</f>
        <v>0</v>
      </c>
      <c r="BH356" s="223">
        <f>IF(N356="sníž. přenesená",J356,0)</f>
        <v>0</v>
      </c>
      <c r="BI356" s="223">
        <f>IF(N356="nulová",J356,0)</f>
        <v>0</v>
      </c>
      <c r="BJ356" s="18" t="s">
        <v>37</v>
      </c>
      <c r="BK356" s="223">
        <f>ROUND(I356*H356,2)</f>
        <v>0</v>
      </c>
      <c r="BL356" s="18" t="s">
        <v>147</v>
      </c>
      <c r="BM356" s="222" t="s">
        <v>520</v>
      </c>
    </row>
    <row r="357" spans="1:65" s="14" customFormat="1">
      <c r="B357" s="235"/>
      <c r="C357" s="236"/>
      <c r="D357" s="226" t="s">
        <v>149</v>
      </c>
      <c r="E357" s="237" t="s">
        <v>1</v>
      </c>
      <c r="F357" s="238" t="s">
        <v>521</v>
      </c>
      <c r="G357" s="236"/>
      <c r="H357" s="239">
        <v>898.7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AT357" s="245" t="s">
        <v>149</v>
      </c>
      <c r="AU357" s="245" t="s">
        <v>88</v>
      </c>
      <c r="AV357" s="14" t="s">
        <v>88</v>
      </c>
      <c r="AW357" s="14" t="s">
        <v>36</v>
      </c>
      <c r="AX357" s="14" t="s">
        <v>37</v>
      </c>
      <c r="AY357" s="245" t="s">
        <v>141</v>
      </c>
    </row>
    <row r="358" spans="1:65" s="2" customFormat="1" ht="21.75" customHeight="1">
      <c r="A358" s="35"/>
      <c r="B358" s="36"/>
      <c r="C358" s="210" t="s">
        <v>522</v>
      </c>
      <c r="D358" s="210" t="s">
        <v>143</v>
      </c>
      <c r="E358" s="211" t="s">
        <v>523</v>
      </c>
      <c r="F358" s="212" t="s">
        <v>524</v>
      </c>
      <c r="G358" s="213" t="s">
        <v>190</v>
      </c>
      <c r="H358" s="214">
        <v>9.4</v>
      </c>
      <c r="I358" s="215"/>
      <c r="J358" s="216">
        <f>ROUND(I358*H358,2)</f>
        <v>0</v>
      </c>
      <c r="K358" s="217"/>
      <c r="L358" s="40"/>
      <c r="M358" s="218" t="s">
        <v>1</v>
      </c>
      <c r="N358" s="219" t="s">
        <v>45</v>
      </c>
      <c r="O358" s="72"/>
      <c r="P358" s="220">
        <f>O358*H358</f>
        <v>0</v>
      </c>
      <c r="Q358" s="220">
        <v>0</v>
      </c>
      <c r="R358" s="220">
        <f>Q358*H358</f>
        <v>0</v>
      </c>
      <c r="S358" s="220">
        <v>0</v>
      </c>
      <c r="T358" s="221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2" t="s">
        <v>147</v>
      </c>
      <c r="AT358" s="222" t="s">
        <v>143</v>
      </c>
      <c r="AU358" s="222" t="s">
        <v>88</v>
      </c>
      <c r="AY358" s="18" t="s">
        <v>141</v>
      </c>
      <c r="BE358" s="223">
        <f>IF(N358="základní",J358,0)</f>
        <v>0</v>
      </c>
      <c r="BF358" s="223">
        <f>IF(N358="snížená",J358,0)</f>
        <v>0</v>
      </c>
      <c r="BG358" s="223">
        <f>IF(N358="zákl. přenesená",J358,0)</f>
        <v>0</v>
      </c>
      <c r="BH358" s="223">
        <f>IF(N358="sníž. přenesená",J358,0)</f>
        <v>0</v>
      </c>
      <c r="BI358" s="223">
        <f>IF(N358="nulová",J358,0)</f>
        <v>0</v>
      </c>
      <c r="BJ358" s="18" t="s">
        <v>37</v>
      </c>
      <c r="BK358" s="223">
        <f>ROUND(I358*H358,2)</f>
        <v>0</v>
      </c>
      <c r="BL358" s="18" t="s">
        <v>147</v>
      </c>
      <c r="BM358" s="222" t="s">
        <v>525</v>
      </c>
    </row>
    <row r="359" spans="1:65" s="12" customFormat="1" ht="22.9" customHeight="1">
      <c r="B359" s="194"/>
      <c r="C359" s="195"/>
      <c r="D359" s="196" t="s">
        <v>79</v>
      </c>
      <c r="E359" s="208" t="s">
        <v>526</v>
      </c>
      <c r="F359" s="208" t="s">
        <v>527</v>
      </c>
      <c r="G359" s="195"/>
      <c r="H359" s="195"/>
      <c r="I359" s="198"/>
      <c r="J359" s="209">
        <f>BK359</f>
        <v>0</v>
      </c>
      <c r="K359" s="195"/>
      <c r="L359" s="200"/>
      <c r="M359" s="201"/>
      <c r="N359" s="202"/>
      <c r="O359" s="202"/>
      <c r="P359" s="203">
        <f>SUM(P360:P365)</f>
        <v>0</v>
      </c>
      <c r="Q359" s="202"/>
      <c r="R359" s="203">
        <f>SUM(R360:R365)</f>
        <v>0</v>
      </c>
      <c r="S359" s="202"/>
      <c r="T359" s="204">
        <f>SUM(T360:T365)</f>
        <v>0</v>
      </c>
      <c r="AR359" s="205" t="s">
        <v>37</v>
      </c>
      <c r="AT359" s="206" t="s">
        <v>79</v>
      </c>
      <c r="AU359" s="206" t="s">
        <v>37</v>
      </c>
      <c r="AY359" s="205" t="s">
        <v>141</v>
      </c>
      <c r="BK359" s="207">
        <f>SUM(BK360:BK365)</f>
        <v>0</v>
      </c>
    </row>
    <row r="360" spans="1:65" s="2" customFormat="1" ht="21.75" customHeight="1">
      <c r="A360" s="35"/>
      <c r="B360" s="36"/>
      <c r="C360" s="210" t="s">
        <v>528</v>
      </c>
      <c r="D360" s="210" t="s">
        <v>143</v>
      </c>
      <c r="E360" s="211" t="s">
        <v>529</v>
      </c>
      <c r="F360" s="212" t="s">
        <v>530</v>
      </c>
      <c r="G360" s="213" t="s">
        <v>257</v>
      </c>
      <c r="H360" s="214">
        <v>370</v>
      </c>
      <c r="I360" s="215"/>
      <c r="J360" s="216">
        <f>ROUND(I360*H360,2)</f>
        <v>0</v>
      </c>
      <c r="K360" s="217"/>
      <c r="L360" s="40"/>
      <c r="M360" s="218" t="s">
        <v>1</v>
      </c>
      <c r="N360" s="219" t="s">
        <v>45</v>
      </c>
      <c r="O360" s="72"/>
      <c r="P360" s="220">
        <f>O360*H360</f>
        <v>0</v>
      </c>
      <c r="Q360" s="220">
        <v>0</v>
      </c>
      <c r="R360" s="220">
        <f>Q360*H360</f>
        <v>0</v>
      </c>
      <c r="S360" s="220">
        <v>0</v>
      </c>
      <c r="T360" s="221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2" t="s">
        <v>147</v>
      </c>
      <c r="AT360" s="222" t="s">
        <v>143</v>
      </c>
      <c r="AU360" s="222" t="s">
        <v>88</v>
      </c>
      <c r="AY360" s="18" t="s">
        <v>141</v>
      </c>
      <c r="BE360" s="223">
        <f>IF(N360="základní",J360,0)</f>
        <v>0</v>
      </c>
      <c r="BF360" s="223">
        <f>IF(N360="snížená",J360,0)</f>
        <v>0</v>
      </c>
      <c r="BG360" s="223">
        <f>IF(N360="zákl. přenesená",J360,0)</f>
        <v>0</v>
      </c>
      <c r="BH360" s="223">
        <f>IF(N360="sníž. přenesená",J360,0)</f>
        <v>0</v>
      </c>
      <c r="BI360" s="223">
        <f>IF(N360="nulová",J360,0)</f>
        <v>0</v>
      </c>
      <c r="BJ360" s="18" t="s">
        <v>37</v>
      </c>
      <c r="BK360" s="223">
        <f>ROUND(I360*H360,2)</f>
        <v>0</v>
      </c>
      <c r="BL360" s="18" t="s">
        <v>147</v>
      </c>
      <c r="BM360" s="222" t="s">
        <v>531</v>
      </c>
    </row>
    <row r="361" spans="1:65" s="14" customFormat="1">
      <c r="B361" s="235"/>
      <c r="C361" s="236"/>
      <c r="D361" s="226" t="s">
        <v>149</v>
      </c>
      <c r="E361" s="237" t="s">
        <v>1</v>
      </c>
      <c r="F361" s="238" t="s">
        <v>532</v>
      </c>
      <c r="G361" s="236"/>
      <c r="H361" s="239">
        <v>370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AT361" s="245" t="s">
        <v>149</v>
      </c>
      <c r="AU361" s="245" t="s">
        <v>88</v>
      </c>
      <c r="AV361" s="14" t="s">
        <v>88</v>
      </c>
      <c r="AW361" s="14" t="s">
        <v>36</v>
      </c>
      <c r="AX361" s="14" t="s">
        <v>37</v>
      </c>
      <c r="AY361" s="245" t="s">
        <v>141</v>
      </c>
    </row>
    <row r="362" spans="1:65" s="2" customFormat="1" ht="21.75" customHeight="1">
      <c r="A362" s="35"/>
      <c r="B362" s="36"/>
      <c r="C362" s="210" t="s">
        <v>533</v>
      </c>
      <c r="D362" s="210" t="s">
        <v>143</v>
      </c>
      <c r="E362" s="211" t="s">
        <v>534</v>
      </c>
      <c r="F362" s="212" t="s">
        <v>535</v>
      </c>
      <c r="G362" s="213" t="s">
        <v>257</v>
      </c>
      <c r="H362" s="214">
        <v>120</v>
      </c>
      <c r="I362" s="215"/>
      <c r="J362" s="216">
        <f>ROUND(I362*H362,2)</f>
        <v>0</v>
      </c>
      <c r="K362" s="217"/>
      <c r="L362" s="40"/>
      <c r="M362" s="218" t="s">
        <v>1</v>
      </c>
      <c r="N362" s="219" t="s">
        <v>45</v>
      </c>
      <c r="O362" s="72"/>
      <c r="P362" s="220">
        <f>O362*H362</f>
        <v>0</v>
      </c>
      <c r="Q362" s="220">
        <v>0</v>
      </c>
      <c r="R362" s="220">
        <f>Q362*H362</f>
        <v>0</v>
      </c>
      <c r="S362" s="220">
        <v>0</v>
      </c>
      <c r="T362" s="221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22" t="s">
        <v>147</v>
      </c>
      <c r="AT362" s="222" t="s">
        <v>143</v>
      </c>
      <c r="AU362" s="222" t="s">
        <v>88</v>
      </c>
      <c r="AY362" s="18" t="s">
        <v>141</v>
      </c>
      <c r="BE362" s="223">
        <f>IF(N362="základní",J362,0)</f>
        <v>0</v>
      </c>
      <c r="BF362" s="223">
        <f>IF(N362="snížená",J362,0)</f>
        <v>0</v>
      </c>
      <c r="BG362" s="223">
        <f>IF(N362="zákl. přenesená",J362,0)</f>
        <v>0</v>
      </c>
      <c r="BH362" s="223">
        <f>IF(N362="sníž. přenesená",J362,0)</f>
        <v>0</v>
      </c>
      <c r="BI362" s="223">
        <f>IF(N362="nulová",J362,0)</f>
        <v>0</v>
      </c>
      <c r="BJ362" s="18" t="s">
        <v>37</v>
      </c>
      <c r="BK362" s="223">
        <f>ROUND(I362*H362,2)</f>
        <v>0</v>
      </c>
      <c r="BL362" s="18" t="s">
        <v>147</v>
      </c>
      <c r="BM362" s="222" t="s">
        <v>536</v>
      </c>
    </row>
    <row r="363" spans="1:65" s="2" customFormat="1" ht="16.5" customHeight="1">
      <c r="A363" s="35"/>
      <c r="B363" s="36"/>
      <c r="C363" s="210" t="s">
        <v>537</v>
      </c>
      <c r="D363" s="210" t="s">
        <v>143</v>
      </c>
      <c r="E363" s="211" t="s">
        <v>538</v>
      </c>
      <c r="F363" s="212" t="s">
        <v>539</v>
      </c>
      <c r="G363" s="213" t="s">
        <v>407</v>
      </c>
      <c r="H363" s="214">
        <v>50</v>
      </c>
      <c r="I363" s="215"/>
      <c r="J363" s="216">
        <f>ROUND(I363*H363,2)</f>
        <v>0</v>
      </c>
      <c r="K363" s="217"/>
      <c r="L363" s="40"/>
      <c r="M363" s="218" t="s">
        <v>1</v>
      </c>
      <c r="N363" s="219" t="s">
        <v>45</v>
      </c>
      <c r="O363" s="72"/>
      <c r="P363" s="220">
        <f>O363*H363</f>
        <v>0</v>
      </c>
      <c r="Q363" s="220">
        <v>0</v>
      </c>
      <c r="R363" s="220">
        <f>Q363*H363</f>
        <v>0</v>
      </c>
      <c r="S363" s="220">
        <v>0</v>
      </c>
      <c r="T363" s="221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2" t="s">
        <v>147</v>
      </c>
      <c r="AT363" s="222" t="s">
        <v>143</v>
      </c>
      <c r="AU363" s="222" t="s">
        <v>88</v>
      </c>
      <c r="AY363" s="18" t="s">
        <v>141</v>
      </c>
      <c r="BE363" s="223">
        <f>IF(N363="základní",J363,0)</f>
        <v>0</v>
      </c>
      <c r="BF363" s="223">
        <f>IF(N363="snížená",J363,0)</f>
        <v>0</v>
      </c>
      <c r="BG363" s="223">
        <f>IF(N363="zákl. přenesená",J363,0)</f>
        <v>0</v>
      </c>
      <c r="BH363" s="223">
        <f>IF(N363="sníž. přenesená",J363,0)</f>
        <v>0</v>
      </c>
      <c r="BI363" s="223">
        <f>IF(N363="nulová",J363,0)</f>
        <v>0</v>
      </c>
      <c r="BJ363" s="18" t="s">
        <v>37</v>
      </c>
      <c r="BK363" s="223">
        <f>ROUND(I363*H363,2)</f>
        <v>0</v>
      </c>
      <c r="BL363" s="18" t="s">
        <v>147</v>
      </c>
      <c r="BM363" s="222" t="s">
        <v>540</v>
      </c>
    </row>
    <row r="364" spans="1:65" s="2" customFormat="1" ht="21.75" customHeight="1">
      <c r="A364" s="35"/>
      <c r="B364" s="36"/>
      <c r="C364" s="210" t="s">
        <v>541</v>
      </c>
      <c r="D364" s="210" t="s">
        <v>143</v>
      </c>
      <c r="E364" s="211" t="s">
        <v>542</v>
      </c>
      <c r="F364" s="212" t="s">
        <v>543</v>
      </c>
      <c r="G364" s="213" t="s">
        <v>407</v>
      </c>
      <c r="H364" s="214">
        <v>60</v>
      </c>
      <c r="I364" s="215"/>
      <c r="J364" s="216">
        <f>ROUND(I364*H364,2)</f>
        <v>0</v>
      </c>
      <c r="K364" s="217"/>
      <c r="L364" s="40"/>
      <c r="M364" s="218" t="s">
        <v>1</v>
      </c>
      <c r="N364" s="219" t="s">
        <v>45</v>
      </c>
      <c r="O364" s="72"/>
      <c r="P364" s="220">
        <f>O364*H364</f>
        <v>0</v>
      </c>
      <c r="Q364" s="220">
        <v>0</v>
      </c>
      <c r="R364" s="220">
        <f>Q364*H364</f>
        <v>0</v>
      </c>
      <c r="S364" s="220">
        <v>0</v>
      </c>
      <c r="T364" s="221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2" t="s">
        <v>147</v>
      </c>
      <c r="AT364" s="222" t="s">
        <v>143</v>
      </c>
      <c r="AU364" s="222" t="s">
        <v>88</v>
      </c>
      <c r="AY364" s="18" t="s">
        <v>141</v>
      </c>
      <c r="BE364" s="223">
        <f>IF(N364="základní",J364,0)</f>
        <v>0</v>
      </c>
      <c r="BF364" s="223">
        <f>IF(N364="snížená",J364,0)</f>
        <v>0</v>
      </c>
      <c r="BG364" s="223">
        <f>IF(N364="zákl. přenesená",J364,0)</f>
        <v>0</v>
      </c>
      <c r="BH364" s="223">
        <f>IF(N364="sníž. přenesená",J364,0)</f>
        <v>0</v>
      </c>
      <c r="BI364" s="223">
        <f>IF(N364="nulová",J364,0)</f>
        <v>0</v>
      </c>
      <c r="BJ364" s="18" t="s">
        <v>37</v>
      </c>
      <c r="BK364" s="223">
        <f>ROUND(I364*H364,2)</f>
        <v>0</v>
      </c>
      <c r="BL364" s="18" t="s">
        <v>147</v>
      </c>
      <c r="BM364" s="222" t="s">
        <v>544</v>
      </c>
    </row>
    <row r="365" spans="1:65" s="2" customFormat="1" ht="21.75" customHeight="1">
      <c r="A365" s="35"/>
      <c r="B365" s="36"/>
      <c r="C365" s="210" t="s">
        <v>545</v>
      </c>
      <c r="D365" s="210" t="s">
        <v>143</v>
      </c>
      <c r="E365" s="211" t="s">
        <v>546</v>
      </c>
      <c r="F365" s="212" t="s">
        <v>547</v>
      </c>
      <c r="G365" s="213" t="s">
        <v>407</v>
      </c>
      <c r="H365" s="214">
        <v>8</v>
      </c>
      <c r="I365" s="215"/>
      <c r="J365" s="216">
        <f>ROUND(I365*H365,2)</f>
        <v>0</v>
      </c>
      <c r="K365" s="217"/>
      <c r="L365" s="40"/>
      <c r="M365" s="218" t="s">
        <v>1</v>
      </c>
      <c r="N365" s="219" t="s">
        <v>45</v>
      </c>
      <c r="O365" s="72"/>
      <c r="P365" s="220">
        <f>O365*H365</f>
        <v>0</v>
      </c>
      <c r="Q365" s="220">
        <v>0</v>
      </c>
      <c r="R365" s="220">
        <f>Q365*H365</f>
        <v>0</v>
      </c>
      <c r="S365" s="220">
        <v>0</v>
      </c>
      <c r="T365" s="221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2" t="s">
        <v>147</v>
      </c>
      <c r="AT365" s="222" t="s">
        <v>143</v>
      </c>
      <c r="AU365" s="222" t="s">
        <v>88</v>
      </c>
      <c r="AY365" s="18" t="s">
        <v>141</v>
      </c>
      <c r="BE365" s="223">
        <f>IF(N365="základní",J365,0)</f>
        <v>0</v>
      </c>
      <c r="BF365" s="223">
        <f>IF(N365="snížená",J365,0)</f>
        <v>0</v>
      </c>
      <c r="BG365" s="223">
        <f>IF(N365="zákl. přenesená",J365,0)</f>
        <v>0</v>
      </c>
      <c r="BH365" s="223">
        <f>IF(N365="sníž. přenesená",J365,0)</f>
        <v>0</v>
      </c>
      <c r="BI365" s="223">
        <f>IF(N365="nulová",J365,0)</f>
        <v>0</v>
      </c>
      <c r="BJ365" s="18" t="s">
        <v>37</v>
      </c>
      <c r="BK365" s="223">
        <f>ROUND(I365*H365,2)</f>
        <v>0</v>
      </c>
      <c r="BL365" s="18" t="s">
        <v>147</v>
      </c>
      <c r="BM365" s="222" t="s">
        <v>548</v>
      </c>
    </row>
    <row r="366" spans="1:65" s="12" customFormat="1" ht="22.9" customHeight="1">
      <c r="B366" s="194"/>
      <c r="C366" s="195"/>
      <c r="D366" s="196" t="s">
        <v>79</v>
      </c>
      <c r="E366" s="208" t="s">
        <v>549</v>
      </c>
      <c r="F366" s="208" t="s">
        <v>550</v>
      </c>
      <c r="G366" s="195"/>
      <c r="H366" s="195"/>
      <c r="I366" s="198"/>
      <c r="J366" s="209">
        <f>BK366</f>
        <v>0</v>
      </c>
      <c r="K366" s="195"/>
      <c r="L366" s="200"/>
      <c r="M366" s="201"/>
      <c r="N366" s="202"/>
      <c r="O366" s="202"/>
      <c r="P366" s="203">
        <f>SUM(P367:P373)</f>
        <v>0</v>
      </c>
      <c r="Q366" s="202"/>
      <c r="R366" s="203">
        <f>SUM(R367:R373)</f>
        <v>0</v>
      </c>
      <c r="S366" s="202"/>
      <c r="T366" s="204">
        <f>SUM(T367:T373)</f>
        <v>0</v>
      </c>
      <c r="AR366" s="205" t="s">
        <v>37</v>
      </c>
      <c r="AT366" s="206" t="s">
        <v>79</v>
      </c>
      <c r="AU366" s="206" t="s">
        <v>37</v>
      </c>
      <c r="AY366" s="205" t="s">
        <v>141</v>
      </c>
      <c r="BK366" s="207">
        <f>SUM(BK367:BK373)</f>
        <v>0</v>
      </c>
    </row>
    <row r="367" spans="1:65" s="2" customFormat="1" ht="21.75" customHeight="1">
      <c r="A367" s="35"/>
      <c r="B367" s="36"/>
      <c r="C367" s="210" t="s">
        <v>551</v>
      </c>
      <c r="D367" s="210" t="s">
        <v>143</v>
      </c>
      <c r="E367" s="211" t="s">
        <v>552</v>
      </c>
      <c r="F367" s="212" t="s">
        <v>553</v>
      </c>
      <c r="G367" s="213" t="s">
        <v>146</v>
      </c>
      <c r="H367" s="214">
        <v>13.52</v>
      </c>
      <c r="I367" s="215"/>
      <c r="J367" s="216">
        <f>ROUND(I367*H367,2)</f>
        <v>0</v>
      </c>
      <c r="K367" s="217"/>
      <c r="L367" s="40"/>
      <c r="M367" s="218" t="s">
        <v>1</v>
      </c>
      <c r="N367" s="219" t="s">
        <v>45</v>
      </c>
      <c r="O367" s="72"/>
      <c r="P367" s="220">
        <f>O367*H367</f>
        <v>0</v>
      </c>
      <c r="Q367" s="220">
        <v>0</v>
      </c>
      <c r="R367" s="220">
        <f>Q367*H367</f>
        <v>0</v>
      </c>
      <c r="S367" s="220">
        <v>0</v>
      </c>
      <c r="T367" s="221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2" t="s">
        <v>147</v>
      </c>
      <c r="AT367" s="222" t="s">
        <v>143</v>
      </c>
      <c r="AU367" s="222" t="s">
        <v>88</v>
      </c>
      <c r="AY367" s="18" t="s">
        <v>141</v>
      </c>
      <c r="BE367" s="223">
        <f>IF(N367="základní",J367,0)</f>
        <v>0</v>
      </c>
      <c r="BF367" s="223">
        <f>IF(N367="snížená",J367,0)</f>
        <v>0</v>
      </c>
      <c r="BG367" s="223">
        <f>IF(N367="zákl. přenesená",J367,0)</f>
        <v>0</v>
      </c>
      <c r="BH367" s="223">
        <f>IF(N367="sníž. přenesená",J367,0)</f>
        <v>0</v>
      </c>
      <c r="BI367" s="223">
        <f>IF(N367="nulová",J367,0)</f>
        <v>0</v>
      </c>
      <c r="BJ367" s="18" t="s">
        <v>37</v>
      </c>
      <c r="BK367" s="223">
        <f>ROUND(I367*H367,2)</f>
        <v>0</v>
      </c>
      <c r="BL367" s="18" t="s">
        <v>147</v>
      </c>
      <c r="BM367" s="222" t="s">
        <v>554</v>
      </c>
    </row>
    <row r="368" spans="1:65" s="2" customFormat="1" ht="21.75" customHeight="1">
      <c r="A368" s="35"/>
      <c r="B368" s="36"/>
      <c r="C368" s="210" t="s">
        <v>555</v>
      </c>
      <c r="D368" s="210" t="s">
        <v>143</v>
      </c>
      <c r="E368" s="211" t="s">
        <v>556</v>
      </c>
      <c r="F368" s="212" t="s">
        <v>557</v>
      </c>
      <c r="G368" s="213" t="s">
        <v>208</v>
      </c>
      <c r="H368" s="214">
        <v>980.4</v>
      </c>
      <c r="I368" s="215"/>
      <c r="J368" s="216">
        <f>ROUND(I368*H368,2)</f>
        <v>0</v>
      </c>
      <c r="K368" s="217"/>
      <c r="L368" s="40"/>
      <c r="M368" s="218" t="s">
        <v>1</v>
      </c>
      <c r="N368" s="219" t="s">
        <v>45</v>
      </c>
      <c r="O368" s="72"/>
      <c r="P368" s="220">
        <f>O368*H368</f>
        <v>0</v>
      </c>
      <c r="Q368" s="220">
        <v>0</v>
      </c>
      <c r="R368" s="220">
        <f>Q368*H368</f>
        <v>0</v>
      </c>
      <c r="S368" s="220">
        <v>0</v>
      </c>
      <c r="T368" s="221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2" t="s">
        <v>147</v>
      </c>
      <c r="AT368" s="222" t="s">
        <v>143</v>
      </c>
      <c r="AU368" s="222" t="s">
        <v>88</v>
      </c>
      <c r="AY368" s="18" t="s">
        <v>141</v>
      </c>
      <c r="BE368" s="223">
        <f>IF(N368="základní",J368,0)</f>
        <v>0</v>
      </c>
      <c r="BF368" s="223">
        <f>IF(N368="snížená",J368,0)</f>
        <v>0</v>
      </c>
      <c r="BG368" s="223">
        <f>IF(N368="zákl. přenesená",J368,0)</f>
        <v>0</v>
      </c>
      <c r="BH368" s="223">
        <f>IF(N368="sníž. přenesená",J368,0)</f>
        <v>0</v>
      </c>
      <c r="BI368" s="223">
        <f>IF(N368="nulová",J368,0)</f>
        <v>0</v>
      </c>
      <c r="BJ368" s="18" t="s">
        <v>37</v>
      </c>
      <c r="BK368" s="223">
        <f>ROUND(I368*H368,2)</f>
        <v>0</v>
      </c>
      <c r="BL368" s="18" t="s">
        <v>147</v>
      </c>
      <c r="BM368" s="222" t="s">
        <v>558</v>
      </c>
    </row>
    <row r="369" spans="1:65" s="14" customFormat="1">
      <c r="B369" s="235"/>
      <c r="C369" s="236"/>
      <c r="D369" s="226" t="s">
        <v>149</v>
      </c>
      <c r="E369" s="237" t="s">
        <v>1</v>
      </c>
      <c r="F369" s="238" t="s">
        <v>559</v>
      </c>
      <c r="G369" s="236"/>
      <c r="H369" s="239">
        <v>980.4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AT369" s="245" t="s">
        <v>149</v>
      </c>
      <c r="AU369" s="245" t="s">
        <v>88</v>
      </c>
      <c r="AV369" s="14" t="s">
        <v>88</v>
      </c>
      <c r="AW369" s="14" t="s">
        <v>36</v>
      </c>
      <c r="AX369" s="14" t="s">
        <v>37</v>
      </c>
      <c r="AY369" s="245" t="s">
        <v>141</v>
      </c>
    </row>
    <row r="370" spans="1:65" s="2" customFormat="1" ht="16.5" customHeight="1">
      <c r="A370" s="35"/>
      <c r="B370" s="36"/>
      <c r="C370" s="257" t="s">
        <v>560</v>
      </c>
      <c r="D370" s="257" t="s">
        <v>199</v>
      </c>
      <c r="E370" s="258" t="s">
        <v>561</v>
      </c>
      <c r="F370" s="259" t="s">
        <v>562</v>
      </c>
      <c r="G370" s="260" t="s">
        <v>146</v>
      </c>
      <c r="H370" s="261">
        <v>16.236000000000001</v>
      </c>
      <c r="I370" s="262"/>
      <c r="J370" s="263">
        <f>ROUND(I370*H370,2)</f>
        <v>0</v>
      </c>
      <c r="K370" s="264"/>
      <c r="L370" s="265"/>
      <c r="M370" s="266" t="s">
        <v>1</v>
      </c>
      <c r="N370" s="267" t="s">
        <v>45</v>
      </c>
      <c r="O370" s="72"/>
      <c r="P370" s="220">
        <f>O370*H370</f>
        <v>0</v>
      </c>
      <c r="Q370" s="220">
        <v>0</v>
      </c>
      <c r="R370" s="220">
        <f>Q370*H370</f>
        <v>0</v>
      </c>
      <c r="S370" s="220">
        <v>0</v>
      </c>
      <c r="T370" s="221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2" t="s">
        <v>187</v>
      </c>
      <c r="AT370" s="222" t="s">
        <v>199</v>
      </c>
      <c r="AU370" s="222" t="s">
        <v>88</v>
      </c>
      <c r="AY370" s="18" t="s">
        <v>141</v>
      </c>
      <c r="BE370" s="223">
        <f>IF(N370="základní",J370,0)</f>
        <v>0</v>
      </c>
      <c r="BF370" s="223">
        <f>IF(N370="snížená",J370,0)</f>
        <v>0</v>
      </c>
      <c r="BG370" s="223">
        <f>IF(N370="zákl. přenesená",J370,0)</f>
        <v>0</v>
      </c>
      <c r="BH370" s="223">
        <f>IF(N370="sníž. přenesená",J370,0)</f>
        <v>0</v>
      </c>
      <c r="BI370" s="223">
        <f>IF(N370="nulová",J370,0)</f>
        <v>0</v>
      </c>
      <c r="BJ370" s="18" t="s">
        <v>37</v>
      </c>
      <c r="BK370" s="223">
        <f>ROUND(I370*H370,2)</f>
        <v>0</v>
      </c>
      <c r="BL370" s="18" t="s">
        <v>147</v>
      </c>
      <c r="BM370" s="222" t="s">
        <v>563</v>
      </c>
    </row>
    <row r="371" spans="1:65" s="14" customFormat="1">
      <c r="B371" s="235"/>
      <c r="C371" s="236"/>
      <c r="D371" s="226" t="s">
        <v>149</v>
      </c>
      <c r="E371" s="237" t="s">
        <v>1</v>
      </c>
      <c r="F371" s="238" t="s">
        <v>564</v>
      </c>
      <c r="G371" s="236"/>
      <c r="H371" s="239">
        <v>14.118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AT371" s="245" t="s">
        <v>149</v>
      </c>
      <c r="AU371" s="245" t="s">
        <v>88</v>
      </c>
      <c r="AV371" s="14" t="s">
        <v>88</v>
      </c>
      <c r="AW371" s="14" t="s">
        <v>36</v>
      </c>
      <c r="AX371" s="14" t="s">
        <v>80</v>
      </c>
      <c r="AY371" s="245" t="s">
        <v>141</v>
      </c>
    </row>
    <row r="372" spans="1:65" s="14" customFormat="1">
      <c r="B372" s="235"/>
      <c r="C372" s="236"/>
      <c r="D372" s="226" t="s">
        <v>149</v>
      </c>
      <c r="E372" s="237" t="s">
        <v>1</v>
      </c>
      <c r="F372" s="238" t="s">
        <v>565</v>
      </c>
      <c r="G372" s="236"/>
      <c r="H372" s="239">
        <v>16.236000000000001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4"/>
      <c r="AT372" s="245" t="s">
        <v>149</v>
      </c>
      <c r="AU372" s="245" t="s">
        <v>88</v>
      </c>
      <c r="AV372" s="14" t="s">
        <v>88</v>
      </c>
      <c r="AW372" s="14" t="s">
        <v>36</v>
      </c>
      <c r="AX372" s="14" t="s">
        <v>37</v>
      </c>
      <c r="AY372" s="245" t="s">
        <v>141</v>
      </c>
    </row>
    <row r="373" spans="1:65" s="2" customFormat="1" ht="21.75" customHeight="1">
      <c r="A373" s="35"/>
      <c r="B373" s="36"/>
      <c r="C373" s="210" t="s">
        <v>566</v>
      </c>
      <c r="D373" s="210" t="s">
        <v>143</v>
      </c>
      <c r="E373" s="211" t="s">
        <v>567</v>
      </c>
      <c r="F373" s="212" t="s">
        <v>568</v>
      </c>
      <c r="G373" s="213" t="s">
        <v>190</v>
      </c>
      <c r="H373" s="214">
        <v>8.94</v>
      </c>
      <c r="I373" s="215"/>
      <c r="J373" s="216">
        <f>ROUND(I373*H373,2)</f>
        <v>0</v>
      </c>
      <c r="K373" s="217"/>
      <c r="L373" s="40"/>
      <c r="M373" s="218" t="s">
        <v>1</v>
      </c>
      <c r="N373" s="219" t="s">
        <v>45</v>
      </c>
      <c r="O373" s="72"/>
      <c r="P373" s="220">
        <f>O373*H373</f>
        <v>0</v>
      </c>
      <c r="Q373" s="220">
        <v>0</v>
      </c>
      <c r="R373" s="220">
        <f>Q373*H373</f>
        <v>0</v>
      </c>
      <c r="S373" s="220">
        <v>0</v>
      </c>
      <c r="T373" s="221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22" t="s">
        <v>147</v>
      </c>
      <c r="AT373" s="222" t="s">
        <v>143</v>
      </c>
      <c r="AU373" s="222" t="s">
        <v>88</v>
      </c>
      <c r="AY373" s="18" t="s">
        <v>141</v>
      </c>
      <c r="BE373" s="223">
        <f>IF(N373="základní",J373,0)</f>
        <v>0</v>
      </c>
      <c r="BF373" s="223">
        <f>IF(N373="snížená",J373,0)</f>
        <v>0</v>
      </c>
      <c r="BG373" s="223">
        <f>IF(N373="zákl. přenesená",J373,0)</f>
        <v>0</v>
      </c>
      <c r="BH373" s="223">
        <f>IF(N373="sníž. přenesená",J373,0)</f>
        <v>0</v>
      </c>
      <c r="BI373" s="223">
        <f>IF(N373="nulová",J373,0)</f>
        <v>0</v>
      </c>
      <c r="BJ373" s="18" t="s">
        <v>37</v>
      </c>
      <c r="BK373" s="223">
        <f>ROUND(I373*H373,2)</f>
        <v>0</v>
      </c>
      <c r="BL373" s="18" t="s">
        <v>147</v>
      </c>
      <c r="BM373" s="222" t="s">
        <v>569</v>
      </c>
    </row>
    <row r="374" spans="1:65" s="12" customFormat="1" ht="22.9" customHeight="1">
      <c r="B374" s="194"/>
      <c r="C374" s="195"/>
      <c r="D374" s="196" t="s">
        <v>79</v>
      </c>
      <c r="E374" s="208" t="s">
        <v>570</v>
      </c>
      <c r="F374" s="208" t="s">
        <v>571</v>
      </c>
      <c r="G374" s="195"/>
      <c r="H374" s="195"/>
      <c r="I374" s="198"/>
      <c r="J374" s="209">
        <f>BK374</f>
        <v>0</v>
      </c>
      <c r="K374" s="195"/>
      <c r="L374" s="200"/>
      <c r="M374" s="201"/>
      <c r="N374" s="202"/>
      <c r="O374" s="202"/>
      <c r="P374" s="203">
        <f>SUM(P375:P381)</f>
        <v>0</v>
      </c>
      <c r="Q374" s="202"/>
      <c r="R374" s="203">
        <f>SUM(R375:R381)</f>
        <v>0</v>
      </c>
      <c r="S374" s="202"/>
      <c r="T374" s="204">
        <f>SUM(T375:T381)</f>
        <v>0</v>
      </c>
      <c r="AR374" s="205" t="s">
        <v>37</v>
      </c>
      <c r="AT374" s="206" t="s">
        <v>79</v>
      </c>
      <c r="AU374" s="206" t="s">
        <v>37</v>
      </c>
      <c r="AY374" s="205" t="s">
        <v>141</v>
      </c>
      <c r="BK374" s="207">
        <f>SUM(BK375:BK381)</f>
        <v>0</v>
      </c>
    </row>
    <row r="375" spans="1:65" s="2" customFormat="1" ht="16.5" customHeight="1">
      <c r="A375" s="35"/>
      <c r="B375" s="36"/>
      <c r="C375" s="210" t="s">
        <v>572</v>
      </c>
      <c r="D375" s="210" t="s">
        <v>143</v>
      </c>
      <c r="E375" s="211" t="s">
        <v>573</v>
      </c>
      <c r="F375" s="212" t="s">
        <v>574</v>
      </c>
      <c r="G375" s="213" t="s">
        <v>257</v>
      </c>
      <c r="H375" s="214">
        <v>2.4</v>
      </c>
      <c r="I375" s="215"/>
      <c r="J375" s="216">
        <f>ROUND(I375*H375,2)</f>
        <v>0</v>
      </c>
      <c r="K375" s="217"/>
      <c r="L375" s="40"/>
      <c r="M375" s="218" t="s">
        <v>1</v>
      </c>
      <c r="N375" s="219" t="s">
        <v>45</v>
      </c>
      <c r="O375" s="72"/>
      <c r="P375" s="220">
        <f>O375*H375</f>
        <v>0</v>
      </c>
      <c r="Q375" s="220">
        <v>0</v>
      </c>
      <c r="R375" s="220">
        <f>Q375*H375</f>
        <v>0</v>
      </c>
      <c r="S375" s="220">
        <v>0</v>
      </c>
      <c r="T375" s="221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22" t="s">
        <v>147</v>
      </c>
      <c r="AT375" s="222" t="s">
        <v>143</v>
      </c>
      <c r="AU375" s="222" t="s">
        <v>88</v>
      </c>
      <c r="AY375" s="18" t="s">
        <v>141</v>
      </c>
      <c r="BE375" s="223">
        <f>IF(N375="základní",J375,0)</f>
        <v>0</v>
      </c>
      <c r="BF375" s="223">
        <f>IF(N375="snížená",J375,0)</f>
        <v>0</v>
      </c>
      <c r="BG375" s="223">
        <f>IF(N375="zákl. přenesená",J375,0)</f>
        <v>0</v>
      </c>
      <c r="BH375" s="223">
        <f>IF(N375="sníž. přenesená",J375,0)</f>
        <v>0</v>
      </c>
      <c r="BI375" s="223">
        <f>IF(N375="nulová",J375,0)</f>
        <v>0</v>
      </c>
      <c r="BJ375" s="18" t="s">
        <v>37</v>
      </c>
      <c r="BK375" s="223">
        <f>ROUND(I375*H375,2)</f>
        <v>0</v>
      </c>
      <c r="BL375" s="18" t="s">
        <v>147</v>
      </c>
      <c r="BM375" s="222" t="s">
        <v>575</v>
      </c>
    </row>
    <row r="376" spans="1:65" s="14" customFormat="1">
      <c r="B376" s="235"/>
      <c r="C376" s="236"/>
      <c r="D376" s="226" t="s">
        <v>149</v>
      </c>
      <c r="E376" s="237" t="s">
        <v>1</v>
      </c>
      <c r="F376" s="238" t="s">
        <v>576</v>
      </c>
      <c r="G376" s="236"/>
      <c r="H376" s="239">
        <v>2.4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AT376" s="245" t="s">
        <v>149</v>
      </c>
      <c r="AU376" s="245" t="s">
        <v>88</v>
      </c>
      <c r="AV376" s="14" t="s">
        <v>88</v>
      </c>
      <c r="AW376" s="14" t="s">
        <v>36</v>
      </c>
      <c r="AX376" s="14" t="s">
        <v>37</v>
      </c>
      <c r="AY376" s="245" t="s">
        <v>141</v>
      </c>
    </row>
    <row r="377" spans="1:65" s="2" customFormat="1" ht="21.75" customHeight="1">
      <c r="A377" s="35"/>
      <c r="B377" s="36"/>
      <c r="C377" s="210" t="s">
        <v>577</v>
      </c>
      <c r="D377" s="210" t="s">
        <v>143</v>
      </c>
      <c r="E377" s="211" t="s">
        <v>578</v>
      </c>
      <c r="F377" s="212" t="s">
        <v>579</v>
      </c>
      <c r="G377" s="213" t="s">
        <v>257</v>
      </c>
      <c r="H377" s="214">
        <v>195</v>
      </c>
      <c r="I377" s="215"/>
      <c r="J377" s="216">
        <f>ROUND(I377*H377,2)</f>
        <v>0</v>
      </c>
      <c r="K377" s="217"/>
      <c r="L377" s="40"/>
      <c r="M377" s="218" t="s">
        <v>1</v>
      </c>
      <c r="N377" s="219" t="s">
        <v>45</v>
      </c>
      <c r="O377" s="72"/>
      <c r="P377" s="220">
        <f>O377*H377</f>
        <v>0</v>
      </c>
      <c r="Q377" s="220">
        <v>0</v>
      </c>
      <c r="R377" s="220">
        <f>Q377*H377</f>
        <v>0</v>
      </c>
      <c r="S377" s="220">
        <v>0</v>
      </c>
      <c r="T377" s="221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22" t="s">
        <v>147</v>
      </c>
      <c r="AT377" s="222" t="s">
        <v>143</v>
      </c>
      <c r="AU377" s="222" t="s">
        <v>88</v>
      </c>
      <c r="AY377" s="18" t="s">
        <v>141</v>
      </c>
      <c r="BE377" s="223">
        <f>IF(N377="základní",J377,0)</f>
        <v>0</v>
      </c>
      <c r="BF377" s="223">
        <f>IF(N377="snížená",J377,0)</f>
        <v>0</v>
      </c>
      <c r="BG377" s="223">
        <f>IF(N377="zákl. přenesená",J377,0)</f>
        <v>0</v>
      </c>
      <c r="BH377" s="223">
        <f>IF(N377="sníž. přenesená",J377,0)</f>
        <v>0</v>
      </c>
      <c r="BI377" s="223">
        <f>IF(N377="nulová",J377,0)</f>
        <v>0</v>
      </c>
      <c r="BJ377" s="18" t="s">
        <v>37</v>
      </c>
      <c r="BK377" s="223">
        <f>ROUND(I377*H377,2)</f>
        <v>0</v>
      </c>
      <c r="BL377" s="18" t="s">
        <v>147</v>
      </c>
      <c r="BM377" s="222" t="s">
        <v>580</v>
      </c>
    </row>
    <row r="378" spans="1:65" s="14" customFormat="1">
      <c r="B378" s="235"/>
      <c r="C378" s="236"/>
      <c r="D378" s="226" t="s">
        <v>149</v>
      </c>
      <c r="E378" s="237" t="s">
        <v>1</v>
      </c>
      <c r="F378" s="238" t="s">
        <v>581</v>
      </c>
      <c r="G378" s="236"/>
      <c r="H378" s="239">
        <v>195</v>
      </c>
      <c r="I378" s="240"/>
      <c r="J378" s="236"/>
      <c r="K378" s="236"/>
      <c r="L378" s="241"/>
      <c r="M378" s="242"/>
      <c r="N378" s="243"/>
      <c r="O378" s="243"/>
      <c r="P378" s="243"/>
      <c r="Q378" s="243"/>
      <c r="R378" s="243"/>
      <c r="S378" s="243"/>
      <c r="T378" s="244"/>
      <c r="AT378" s="245" t="s">
        <v>149</v>
      </c>
      <c r="AU378" s="245" t="s">
        <v>88</v>
      </c>
      <c r="AV378" s="14" t="s">
        <v>88</v>
      </c>
      <c r="AW378" s="14" t="s">
        <v>36</v>
      </c>
      <c r="AX378" s="14" t="s">
        <v>37</v>
      </c>
      <c r="AY378" s="245" t="s">
        <v>141</v>
      </c>
    </row>
    <row r="379" spans="1:65" s="2" customFormat="1" ht="21.75" customHeight="1">
      <c r="A379" s="35"/>
      <c r="B379" s="36"/>
      <c r="C379" s="210" t="s">
        <v>582</v>
      </c>
      <c r="D379" s="210" t="s">
        <v>143</v>
      </c>
      <c r="E379" s="211" t="s">
        <v>583</v>
      </c>
      <c r="F379" s="212" t="s">
        <v>584</v>
      </c>
      <c r="G379" s="213" t="s">
        <v>257</v>
      </c>
      <c r="H379" s="214">
        <v>2.4</v>
      </c>
      <c r="I379" s="215"/>
      <c r="J379" s="216">
        <f>ROUND(I379*H379,2)</f>
        <v>0</v>
      </c>
      <c r="K379" s="217"/>
      <c r="L379" s="40"/>
      <c r="M379" s="218" t="s">
        <v>1</v>
      </c>
      <c r="N379" s="219" t="s">
        <v>45</v>
      </c>
      <c r="O379" s="72"/>
      <c r="P379" s="220">
        <f>O379*H379</f>
        <v>0</v>
      </c>
      <c r="Q379" s="220">
        <v>0</v>
      </c>
      <c r="R379" s="220">
        <f>Q379*H379</f>
        <v>0</v>
      </c>
      <c r="S379" s="220">
        <v>0</v>
      </c>
      <c r="T379" s="221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22" t="s">
        <v>147</v>
      </c>
      <c r="AT379" s="222" t="s">
        <v>143</v>
      </c>
      <c r="AU379" s="222" t="s">
        <v>88</v>
      </c>
      <c r="AY379" s="18" t="s">
        <v>141</v>
      </c>
      <c r="BE379" s="223">
        <f>IF(N379="základní",J379,0)</f>
        <v>0</v>
      </c>
      <c r="BF379" s="223">
        <f>IF(N379="snížená",J379,0)</f>
        <v>0</v>
      </c>
      <c r="BG379" s="223">
        <f>IF(N379="zákl. přenesená",J379,0)</f>
        <v>0</v>
      </c>
      <c r="BH379" s="223">
        <f>IF(N379="sníž. přenesená",J379,0)</f>
        <v>0</v>
      </c>
      <c r="BI379" s="223">
        <f>IF(N379="nulová",J379,0)</f>
        <v>0</v>
      </c>
      <c r="BJ379" s="18" t="s">
        <v>37</v>
      </c>
      <c r="BK379" s="223">
        <f>ROUND(I379*H379,2)</f>
        <v>0</v>
      </c>
      <c r="BL379" s="18" t="s">
        <v>147</v>
      </c>
      <c r="BM379" s="222" t="s">
        <v>585</v>
      </c>
    </row>
    <row r="380" spans="1:65" s="14" customFormat="1">
      <c r="B380" s="235"/>
      <c r="C380" s="236"/>
      <c r="D380" s="226" t="s">
        <v>149</v>
      </c>
      <c r="E380" s="237" t="s">
        <v>1</v>
      </c>
      <c r="F380" s="238" t="s">
        <v>586</v>
      </c>
      <c r="G380" s="236"/>
      <c r="H380" s="239">
        <v>2.4</v>
      </c>
      <c r="I380" s="240"/>
      <c r="J380" s="236"/>
      <c r="K380" s="236"/>
      <c r="L380" s="241"/>
      <c r="M380" s="242"/>
      <c r="N380" s="243"/>
      <c r="O380" s="243"/>
      <c r="P380" s="243"/>
      <c r="Q380" s="243"/>
      <c r="R380" s="243"/>
      <c r="S380" s="243"/>
      <c r="T380" s="244"/>
      <c r="AT380" s="245" t="s">
        <v>149</v>
      </c>
      <c r="AU380" s="245" t="s">
        <v>88</v>
      </c>
      <c r="AV380" s="14" t="s">
        <v>88</v>
      </c>
      <c r="AW380" s="14" t="s">
        <v>36</v>
      </c>
      <c r="AX380" s="14" t="s">
        <v>37</v>
      </c>
      <c r="AY380" s="245" t="s">
        <v>141</v>
      </c>
    </row>
    <row r="381" spans="1:65" s="2" customFormat="1" ht="21.75" customHeight="1">
      <c r="A381" s="35"/>
      <c r="B381" s="36"/>
      <c r="C381" s="210" t="s">
        <v>587</v>
      </c>
      <c r="D381" s="210" t="s">
        <v>143</v>
      </c>
      <c r="E381" s="211" t="s">
        <v>588</v>
      </c>
      <c r="F381" s="212" t="s">
        <v>589</v>
      </c>
      <c r="G381" s="213" t="s">
        <v>190</v>
      </c>
      <c r="H381" s="214">
        <v>0.19</v>
      </c>
      <c r="I381" s="215"/>
      <c r="J381" s="216">
        <f>ROUND(I381*H381,2)</f>
        <v>0</v>
      </c>
      <c r="K381" s="217"/>
      <c r="L381" s="40"/>
      <c r="M381" s="218" t="s">
        <v>1</v>
      </c>
      <c r="N381" s="219" t="s">
        <v>45</v>
      </c>
      <c r="O381" s="72"/>
      <c r="P381" s="220">
        <f>O381*H381</f>
        <v>0</v>
      </c>
      <c r="Q381" s="220">
        <v>0</v>
      </c>
      <c r="R381" s="220">
        <f>Q381*H381</f>
        <v>0</v>
      </c>
      <c r="S381" s="220">
        <v>0</v>
      </c>
      <c r="T381" s="221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22" t="s">
        <v>147</v>
      </c>
      <c r="AT381" s="222" t="s">
        <v>143</v>
      </c>
      <c r="AU381" s="222" t="s">
        <v>88</v>
      </c>
      <c r="AY381" s="18" t="s">
        <v>141</v>
      </c>
      <c r="BE381" s="223">
        <f>IF(N381="základní",J381,0)</f>
        <v>0</v>
      </c>
      <c r="BF381" s="223">
        <f>IF(N381="snížená",J381,0)</f>
        <v>0</v>
      </c>
      <c r="BG381" s="223">
        <f>IF(N381="zákl. přenesená",J381,0)</f>
        <v>0</v>
      </c>
      <c r="BH381" s="223">
        <f>IF(N381="sníž. přenesená",J381,0)</f>
        <v>0</v>
      </c>
      <c r="BI381" s="223">
        <f>IF(N381="nulová",J381,0)</f>
        <v>0</v>
      </c>
      <c r="BJ381" s="18" t="s">
        <v>37</v>
      </c>
      <c r="BK381" s="223">
        <f>ROUND(I381*H381,2)</f>
        <v>0</v>
      </c>
      <c r="BL381" s="18" t="s">
        <v>147</v>
      </c>
      <c r="BM381" s="222" t="s">
        <v>590</v>
      </c>
    </row>
    <row r="382" spans="1:65" s="12" customFormat="1" ht="22.9" customHeight="1">
      <c r="B382" s="194"/>
      <c r="C382" s="195"/>
      <c r="D382" s="196" t="s">
        <v>79</v>
      </c>
      <c r="E382" s="208" t="s">
        <v>591</v>
      </c>
      <c r="F382" s="208" t="s">
        <v>592</v>
      </c>
      <c r="G382" s="195"/>
      <c r="H382" s="195"/>
      <c r="I382" s="198"/>
      <c r="J382" s="209">
        <f>BK382</f>
        <v>0</v>
      </c>
      <c r="K382" s="195"/>
      <c r="L382" s="200"/>
      <c r="M382" s="201"/>
      <c r="N382" s="202"/>
      <c r="O382" s="202"/>
      <c r="P382" s="203">
        <f>SUM(P383:P389)</f>
        <v>0</v>
      </c>
      <c r="Q382" s="202"/>
      <c r="R382" s="203">
        <f>SUM(R383:R389)</f>
        <v>0</v>
      </c>
      <c r="S382" s="202"/>
      <c r="T382" s="204">
        <f>SUM(T383:T389)</f>
        <v>0</v>
      </c>
      <c r="AR382" s="205" t="s">
        <v>37</v>
      </c>
      <c r="AT382" s="206" t="s">
        <v>79</v>
      </c>
      <c r="AU382" s="206" t="s">
        <v>37</v>
      </c>
      <c r="AY382" s="205" t="s">
        <v>141</v>
      </c>
      <c r="BK382" s="207">
        <f>SUM(BK383:BK389)</f>
        <v>0</v>
      </c>
    </row>
    <row r="383" spans="1:65" s="2" customFormat="1" ht="16.5" customHeight="1">
      <c r="A383" s="35"/>
      <c r="B383" s="36"/>
      <c r="C383" s="210" t="s">
        <v>593</v>
      </c>
      <c r="D383" s="210" t="s">
        <v>143</v>
      </c>
      <c r="E383" s="211" t="s">
        <v>594</v>
      </c>
      <c r="F383" s="212" t="s">
        <v>595</v>
      </c>
      <c r="G383" s="213" t="s">
        <v>208</v>
      </c>
      <c r="H383" s="214">
        <v>163.58000000000001</v>
      </c>
      <c r="I383" s="215"/>
      <c r="J383" s="216">
        <f>ROUND(I383*H383,2)</f>
        <v>0</v>
      </c>
      <c r="K383" s="217"/>
      <c r="L383" s="40"/>
      <c r="M383" s="218" t="s">
        <v>1</v>
      </c>
      <c r="N383" s="219" t="s">
        <v>45</v>
      </c>
      <c r="O383" s="72"/>
      <c r="P383" s="220">
        <f>O383*H383</f>
        <v>0</v>
      </c>
      <c r="Q383" s="220">
        <v>0</v>
      </c>
      <c r="R383" s="220">
        <f>Q383*H383</f>
        <v>0</v>
      </c>
      <c r="S383" s="220">
        <v>0</v>
      </c>
      <c r="T383" s="221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22" t="s">
        <v>147</v>
      </c>
      <c r="AT383" s="222" t="s">
        <v>143</v>
      </c>
      <c r="AU383" s="222" t="s">
        <v>88</v>
      </c>
      <c r="AY383" s="18" t="s">
        <v>141</v>
      </c>
      <c r="BE383" s="223">
        <f>IF(N383="základní",J383,0)</f>
        <v>0</v>
      </c>
      <c r="BF383" s="223">
        <f>IF(N383="snížená",J383,0)</f>
        <v>0</v>
      </c>
      <c r="BG383" s="223">
        <f>IF(N383="zákl. přenesená",J383,0)</f>
        <v>0</v>
      </c>
      <c r="BH383" s="223">
        <f>IF(N383="sníž. přenesená",J383,0)</f>
        <v>0</v>
      </c>
      <c r="BI383" s="223">
        <f>IF(N383="nulová",J383,0)</f>
        <v>0</v>
      </c>
      <c r="BJ383" s="18" t="s">
        <v>37</v>
      </c>
      <c r="BK383" s="223">
        <f>ROUND(I383*H383,2)</f>
        <v>0</v>
      </c>
      <c r="BL383" s="18" t="s">
        <v>147</v>
      </c>
      <c r="BM383" s="222" t="s">
        <v>596</v>
      </c>
    </row>
    <row r="384" spans="1:65" s="14" customFormat="1" ht="33.75">
      <c r="B384" s="235"/>
      <c r="C384" s="236"/>
      <c r="D384" s="226" t="s">
        <v>149</v>
      </c>
      <c r="E384" s="237" t="s">
        <v>1</v>
      </c>
      <c r="F384" s="238" t="s">
        <v>597</v>
      </c>
      <c r="G384" s="236"/>
      <c r="H384" s="239">
        <v>77.55</v>
      </c>
      <c r="I384" s="240"/>
      <c r="J384" s="236"/>
      <c r="K384" s="236"/>
      <c r="L384" s="241"/>
      <c r="M384" s="242"/>
      <c r="N384" s="243"/>
      <c r="O384" s="243"/>
      <c r="P384" s="243"/>
      <c r="Q384" s="243"/>
      <c r="R384" s="243"/>
      <c r="S384" s="243"/>
      <c r="T384" s="244"/>
      <c r="AT384" s="245" t="s">
        <v>149</v>
      </c>
      <c r="AU384" s="245" t="s">
        <v>88</v>
      </c>
      <c r="AV384" s="14" t="s">
        <v>88</v>
      </c>
      <c r="AW384" s="14" t="s">
        <v>36</v>
      </c>
      <c r="AX384" s="14" t="s">
        <v>80</v>
      </c>
      <c r="AY384" s="245" t="s">
        <v>141</v>
      </c>
    </row>
    <row r="385" spans="1:65" s="14" customFormat="1">
      <c r="B385" s="235"/>
      <c r="C385" s="236"/>
      <c r="D385" s="226" t="s">
        <v>149</v>
      </c>
      <c r="E385" s="237" t="s">
        <v>1</v>
      </c>
      <c r="F385" s="238" t="s">
        <v>598</v>
      </c>
      <c r="G385" s="236"/>
      <c r="H385" s="239">
        <v>70.260000000000005</v>
      </c>
      <c r="I385" s="240"/>
      <c r="J385" s="236"/>
      <c r="K385" s="236"/>
      <c r="L385" s="241"/>
      <c r="M385" s="242"/>
      <c r="N385" s="243"/>
      <c r="O385" s="243"/>
      <c r="P385" s="243"/>
      <c r="Q385" s="243"/>
      <c r="R385" s="243"/>
      <c r="S385" s="243"/>
      <c r="T385" s="244"/>
      <c r="AT385" s="245" t="s">
        <v>149</v>
      </c>
      <c r="AU385" s="245" t="s">
        <v>88</v>
      </c>
      <c r="AV385" s="14" t="s">
        <v>88</v>
      </c>
      <c r="AW385" s="14" t="s">
        <v>36</v>
      </c>
      <c r="AX385" s="14" t="s">
        <v>80</v>
      </c>
      <c r="AY385" s="245" t="s">
        <v>141</v>
      </c>
    </row>
    <row r="386" spans="1:65" s="14" customFormat="1">
      <c r="B386" s="235"/>
      <c r="C386" s="236"/>
      <c r="D386" s="226" t="s">
        <v>149</v>
      </c>
      <c r="E386" s="237" t="s">
        <v>1</v>
      </c>
      <c r="F386" s="238" t="s">
        <v>599</v>
      </c>
      <c r="G386" s="236"/>
      <c r="H386" s="239">
        <v>15.77</v>
      </c>
      <c r="I386" s="240"/>
      <c r="J386" s="236"/>
      <c r="K386" s="236"/>
      <c r="L386" s="241"/>
      <c r="M386" s="242"/>
      <c r="N386" s="243"/>
      <c r="O386" s="243"/>
      <c r="P386" s="243"/>
      <c r="Q386" s="243"/>
      <c r="R386" s="243"/>
      <c r="S386" s="243"/>
      <c r="T386" s="244"/>
      <c r="AT386" s="245" t="s">
        <v>149</v>
      </c>
      <c r="AU386" s="245" t="s">
        <v>88</v>
      </c>
      <c r="AV386" s="14" t="s">
        <v>88</v>
      </c>
      <c r="AW386" s="14" t="s">
        <v>36</v>
      </c>
      <c r="AX386" s="14" t="s">
        <v>80</v>
      </c>
      <c r="AY386" s="245" t="s">
        <v>141</v>
      </c>
    </row>
    <row r="387" spans="1:65" s="14" customFormat="1">
      <c r="B387" s="235"/>
      <c r="C387" s="236"/>
      <c r="D387" s="226" t="s">
        <v>149</v>
      </c>
      <c r="E387" s="237" t="s">
        <v>1</v>
      </c>
      <c r="F387" s="238" t="s">
        <v>600</v>
      </c>
      <c r="G387" s="236"/>
      <c r="H387" s="239">
        <v>0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AT387" s="245" t="s">
        <v>149</v>
      </c>
      <c r="AU387" s="245" t="s">
        <v>88</v>
      </c>
      <c r="AV387" s="14" t="s">
        <v>88</v>
      </c>
      <c r="AW387" s="14" t="s">
        <v>36</v>
      </c>
      <c r="AX387" s="14" t="s">
        <v>80</v>
      </c>
      <c r="AY387" s="245" t="s">
        <v>141</v>
      </c>
    </row>
    <row r="388" spans="1:65" s="15" customFormat="1">
      <c r="B388" s="246"/>
      <c r="C388" s="247"/>
      <c r="D388" s="226" t="s">
        <v>149</v>
      </c>
      <c r="E388" s="248" t="s">
        <v>1</v>
      </c>
      <c r="F388" s="249" t="s">
        <v>155</v>
      </c>
      <c r="G388" s="247"/>
      <c r="H388" s="250">
        <v>163.58000000000001</v>
      </c>
      <c r="I388" s="251"/>
      <c r="J388" s="247"/>
      <c r="K388" s="247"/>
      <c r="L388" s="252"/>
      <c r="M388" s="253"/>
      <c r="N388" s="254"/>
      <c r="O388" s="254"/>
      <c r="P388" s="254"/>
      <c r="Q388" s="254"/>
      <c r="R388" s="254"/>
      <c r="S388" s="254"/>
      <c r="T388" s="255"/>
      <c r="AT388" s="256" t="s">
        <v>149</v>
      </c>
      <c r="AU388" s="256" t="s">
        <v>88</v>
      </c>
      <c r="AV388" s="15" t="s">
        <v>147</v>
      </c>
      <c r="AW388" s="15" t="s">
        <v>36</v>
      </c>
      <c r="AX388" s="15" t="s">
        <v>37</v>
      </c>
      <c r="AY388" s="256" t="s">
        <v>141</v>
      </c>
    </row>
    <row r="389" spans="1:65" s="2" customFormat="1" ht="21.75" customHeight="1">
      <c r="A389" s="35"/>
      <c r="B389" s="36"/>
      <c r="C389" s="210" t="s">
        <v>601</v>
      </c>
      <c r="D389" s="210" t="s">
        <v>143</v>
      </c>
      <c r="E389" s="211" t="s">
        <v>602</v>
      </c>
      <c r="F389" s="212" t="s">
        <v>603</v>
      </c>
      <c r="G389" s="213" t="s">
        <v>208</v>
      </c>
      <c r="H389" s="214">
        <v>163.58000000000001</v>
      </c>
      <c r="I389" s="215"/>
      <c r="J389" s="216">
        <f>ROUND(I389*H389,2)</f>
        <v>0</v>
      </c>
      <c r="K389" s="217"/>
      <c r="L389" s="40"/>
      <c r="M389" s="218" t="s">
        <v>1</v>
      </c>
      <c r="N389" s="219" t="s">
        <v>45</v>
      </c>
      <c r="O389" s="72"/>
      <c r="P389" s="220">
        <f>O389*H389</f>
        <v>0</v>
      </c>
      <c r="Q389" s="220">
        <v>0</v>
      </c>
      <c r="R389" s="220">
        <f>Q389*H389</f>
        <v>0</v>
      </c>
      <c r="S389" s="220">
        <v>0</v>
      </c>
      <c r="T389" s="221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22" t="s">
        <v>147</v>
      </c>
      <c r="AT389" s="222" t="s">
        <v>143</v>
      </c>
      <c r="AU389" s="222" t="s">
        <v>88</v>
      </c>
      <c r="AY389" s="18" t="s">
        <v>141</v>
      </c>
      <c r="BE389" s="223">
        <f>IF(N389="základní",J389,0)</f>
        <v>0</v>
      </c>
      <c r="BF389" s="223">
        <f>IF(N389="snížená",J389,0)</f>
        <v>0</v>
      </c>
      <c r="BG389" s="223">
        <f>IF(N389="zákl. přenesená",J389,0)</f>
        <v>0</v>
      </c>
      <c r="BH389" s="223">
        <f>IF(N389="sníž. přenesená",J389,0)</f>
        <v>0</v>
      </c>
      <c r="BI389" s="223">
        <f>IF(N389="nulová",J389,0)</f>
        <v>0</v>
      </c>
      <c r="BJ389" s="18" t="s">
        <v>37</v>
      </c>
      <c r="BK389" s="223">
        <f>ROUND(I389*H389,2)</f>
        <v>0</v>
      </c>
      <c r="BL389" s="18" t="s">
        <v>147</v>
      </c>
      <c r="BM389" s="222" t="s">
        <v>604</v>
      </c>
    </row>
    <row r="390" spans="1:65" s="12" customFormat="1" ht="22.9" customHeight="1">
      <c r="B390" s="194"/>
      <c r="C390" s="195"/>
      <c r="D390" s="196" t="s">
        <v>79</v>
      </c>
      <c r="E390" s="208" t="s">
        <v>605</v>
      </c>
      <c r="F390" s="208" t="s">
        <v>606</v>
      </c>
      <c r="G390" s="195"/>
      <c r="H390" s="195"/>
      <c r="I390" s="198"/>
      <c r="J390" s="209">
        <f>BK390</f>
        <v>0</v>
      </c>
      <c r="K390" s="195"/>
      <c r="L390" s="200"/>
      <c r="M390" s="201"/>
      <c r="N390" s="202"/>
      <c r="O390" s="202"/>
      <c r="P390" s="203">
        <f>SUM(P391:P394)</f>
        <v>0</v>
      </c>
      <c r="Q390" s="202"/>
      <c r="R390" s="203">
        <f>SUM(R391:R394)</f>
        <v>0</v>
      </c>
      <c r="S390" s="202"/>
      <c r="T390" s="204">
        <f>SUM(T391:T394)</f>
        <v>0</v>
      </c>
      <c r="AR390" s="205" t="s">
        <v>37</v>
      </c>
      <c r="AT390" s="206" t="s">
        <v>79</v>
      </c>
      <c r="AU390" s="206" t="s">
        <v>37</v>
      </c>
      <c r="AY390" s="205" t="s">
        <v>141</v>
      </c>
      <c r="BK390" s="207">
        <f>SUM(BK391:BK394)</f>
        <v>0</v>
      </c>
    </row>
    <row r="391" spans="1:65" s="2" customFormat="1" ht="16.5" customHeight="1">
      <c r="A391" s="35"/>
      <c r="B391" s="36"/>
      <c r="C391" s="210" t="s">
        <v>607</v>
      </c>
      <c r="D391" s="210" t="s">
        <v>143</v>
      </c>
      <c r="E391" s="211" t="s">
        <v>608</v>
      </c>
      <c r="F391" s="212" t="s">
        <v>609</v>
      </c>
      <c r="G391" s="213" t="s">
        <v>208</v>
      </c>
      <c r="H391" s="214">
        <v>13.05</v>
      </c>
      <c r="I391" s="215"/>
      <c r="J391" s="216">
        <f>ROUND(I391*H391,2)</f>
        <v>0</v>
      </c>
      <c r="K391" s="217"/>
      <c r="L391" s="40"/>
      <c r="M391" s="218" t="s">
        <v>1</v>
      </c>
      <c r="N391" s="219" t="s">
        <v>45</v>
      </c>
      <c r="O391" s="72"/>
      <c r="P391" s="220">
        <f>O391*H391</f>
        <v>0</v>
      </c>
      <c r="Q391" s="220">
        <v>0</v>
      </c>
      <c r="R391" s="220">
        <f>Q391*H391</f>
        <v>0</v>
      </c>
      <c r="S391" s="220">
        <v>0</v>
      </c>
      <c r="T391" s="221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22" t="s">
        <v>147</v>
      </c>
      <c r="AT391" s="222" t="s">
        <v>143</v>
      </c>
      <c r="AU391" s="222" t="s">
        <v>88</v>
      </c>
      <c r="AY391" s="18" t="s">
        <v>141</v>
      </c>
      <c r="BE391" s="223">
        <f>IF(N391="základní",J391,0)</f>
        <v>0</v>
      </c>
      <c r="BF391" s="223">
        <f>IF(N391="snížená",J391,0)</f>
        <v>0</v>
      </c>
      <c r="BG391" s="223">
        <f>IF(N391="zákl. přenesená",J391,0)</f>
        <v>0</v>
      </c>
      <c r="BH391" s="223">
        <f>IF(N391="sníž. přenesená",J391,0)</f>
        <v>0</v>
      </c>
      <c r="BI391" s="223">
        <f>IF(N391="nulová",J391,0)</f>
        <v>0</v>
      </c>
      <c r="BJ391" s="18" t="s">
        <v>37</v>
      </c>
      <c r="BK391" s="223">
        <f>ROUND(I391*H391,2)</f>
        <v>0</v>
      </c>
      <c r="BL391" s="18" t="s">
        <v>147</v>
      </c>
      <c r="BM391" s="222" t="s">
        <v>610</v>
      </c>
    </row>
    <row r="392" spans="1:65" s="14" customFormat="1">
      <c r="B392" s="235"/>
      <c r="C392" s="236"/>
      <c r="D392" s="226" t="s">
        <v>149</v>
      </c>
      <c r="E392" s="237" t="s">
        <v>1</v>
      </c>
      <c r="F392" s="238" t="s">
        <v>611</v>
      </c>
      <c r="G392" s="236"/>
      <c r="H392" s="239">
        <v>8.6999999999999993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AT392" s="245" t="s">
        <v>149</v>
      </c>
      <c r="AU392" s="245" t="s">
        <v>88</v>
      </c>
      <c r="AV392" s="14" t="s">
        <v>88</v>
      </c>
      <c r="AW392" s="14" t="s">
        <v>36</v>
      </c>
      <c r="AX392" s="14" t="s">
        <v>80</v>
      </c>
      <c r="AY392" s="245" t="s">
        <v>141</v>
      </c>
    </row>
    <row r="393" spans="1:65" s="14" customFormat="1">
      <c r="B393" s="235"/>
      <c r="C393" s="236"/>
      <c r="D393" s="226" t="s">
        <v>149</v>
      </c>
      <c r="E393" s="237" t="s">
        <v>1</v>
      </c>
      <c r="F393" s="238" t="s">
        <v>612</v>
      </c>
      <c r="G393" s="236"/>
      <c r="H393" s="239">
        <v>4.3499999999999996</v>
      </c>
      <c r="I393" s="240"/>
      <c r="J393" s="236"/>
      <c r="K393" s="236"/>
      <c r="L393" s="241"/>
      <c r="M393" s="242"/>
      <c r="N393" s="243"/>
      <c r="O393" s="243"/>
      <c r="P393" s="243"/>
      <c r="Q393" s="243"/>
      <c r="R393" s="243"/>
      <c r="S393" s="243"/>
      <c r="T393" s="244"/>
      <c r="AT393" s="245" t="s">
        <v>149</v>
      </c>
      <c r="AU393" s="245" t="s">
        <v>88</v>
      </c>
      <c r="AV393" s="14" t="s">
        <v>88</v>
      </c>
      <c r="AW393" s="14" t="s">
        <v>36</v>
      </c>
      <c r="AX393" s="14" t="s">
        <v>80</v>
      </c>
      <c r="AY393" s="245" t="s">
        <v>141</v>
      </c>
    </row>
    <row r="394" spans="1:65" s="15" customFormat="1">
      <c r="B394" s="246"/>
      <c r="C394" s="247"/>
      <c r="D394" s="226" t="s">
        <v>149</v>
      </c>
      <c r="E394" s="248" t="s">
        <v>1</v>
      </c>
      <c r="F394" s="249" t="s">
        <v>155</v>
      </c>
      <c r="G394" s="247"/>
      <c r="H394" s="250">
        <v>13.049999999999999</v>
      </c>
      <c r="I394" s="251"/>
      <c r="J394" s="247"/>
      <c r="K394" s="247"/>
      <c r="L394" s="252"/>
      <c r="M394" s="253"/>
      <c r="N394" s="254"/>
      <c r="O394" s="254"/>
      <c r="P394" s="254"/>
      <c r="Q394" s="254"/>
      <c r="R394" s="254"/>
      <c r="S394" s="254"/>
      <c r="T394" s="255"/>
      <c r="AT394" s="256" t="s">
        <v>149</v>
      </c>
      <c r="AU394" s="256" t="s">
        <v>88</v>
      </c>
      <c r="AV394" s="15" t="s">
        <v>147</v>
      </c>
      <c r="AW394" s="15" t="s">
        <v>36</v>
      </c>
      <c r="AX394" s="15" t="s">
        <v>37</v>
      </c>
      <c r="AY394" s="256" t="s">
        <v>141</v>
      </c>
    </row>
    <row r="395" spans="1:65" s="12" customFormat="1" ht="22.9" customHeight="1">
      <c r="B395" s="194"/>
      <c r="C395" s="195"/>
      <c r="D395" s="196" t="s">
        <v>79</v>
      </c>
      <c r="E395" s="208" t="s">
        <v>613</v>
      </c>
      <c r="F395" s="208" t="s">
        <v>614</v>
      </c>
      <c r="G395" s="195"/>
      <c r="H395" s="195"/>
      <c r="I395" s="198"/>
      <c r="J395" s="209">
        <f>BK395</f>
        <v>0</v>
      </c>
      <c r="K395" s="195"/>
      <c r="L395" s="200"/>
      <c r="M395" s="201"/>
      <c r="N395" s="202"/>
      <c r="O395" s="202"/>
      <c r="P395" s="203">
        <f>SUM(P396:P414)</f>
        <v>0</v>
      </c>
      <c r="Q395" s="202"/>
      <c r="R395" s="203">
        <f>SUM(R396:R414)</f>
        <v>0</v>
      </c>
      <c r="S395" s="202"/>
      <c r="T395" s="204">
        <f>SUM(T396:T414)</f>
        <v>0</v>
      </c>
      <c r="AR395" s="205" t="s">
        <v>37</v>
      </c>
      <c r="AT395" s="206" t="s">
        <v>79</v>
      </c>
      <c r="AU395" s="206" t="s">
        <v>37</v>
      </c>
      <c r="AY395" s="205" t="s">
        <v>141</v>
      </c>
      <c r="BK395" s="207">
        <f>SUM(BK396:BK414)</f>
        <v>0</v>
      </c>
    </row>
    <row r="396" spans="1:65" s="2" customFormat="1" ht="21.75" customHeight="1">
      <c r="A396" s="35"/>
      <c r="B396" s="36"/>
      <c r="C396" s="210" t="s">
        <v>615</v>
      </c>
      <c r="D396" s="210" t="s">
        <v>143</v>
      </c>
      <c r="E396" s="211" t="s">
        <v>616</v>
      </c>
      <c r="F396" s="212" t="s">
        <v>617</v>
      </c>
      <c r="G396" s="213" t="s">
        <v>208</v>
      </c>
      <c r="H396" s="214">
        <v>664.42</v>
      </c>
      <c r="I396" s="215"/>
      <c r="J396" s="216">
        <f>ROUND(I396*H396,2)</f>
        <v>0</v>
      </c>
      <c r="K396" s="217"/>
      <c r="L396" s="40"/>
      <c r="M396" s="218" t="s">
        <v>1</v>
      </c>
      <c r="N396" s="219" t="s">
        <v>45</v>
      </c>
      <c r="O396" s="72"/>
      <c r="P396" s="220">
        <f>O396*H396</f>
        <v>0</v>
      </c>
      <c r="Q396" s="220">
        <v>0</v>
      </c>
      <c r="R396" s="220">
        <f>Q396*H396</f>
        <v>0</v>
      </c>
      <c r="S396" s="220">
        <v>0</v>
      </c>
      <c r="T396" s="221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22" t="s">
        <v>147</v>
      </c>
      <c r="AT396" s="222" t="s">
        <v>143</v>
      </c>
      <c r="AU396" s="222" t="s">
        <v>88</v>
      </c>
      <c r="AY396" s="18" t="s">
        <v>141</v>
      </c>
      <c r="BE396" s="223">
        <f>IF(N396="základní",J396,0)</f>
        <v>0</v>
      </c>
      <c r="BF396" s="223">
        <f>IF(N396="snížená",J396,0)</f>
        <v>0</v>
      </c>
      <c r="BG396" s="223">
        <f>IF(N396="zákl. přenesená",J396,0)</f>
        <v>0</v>
      </c>
      <c r="BH396" s="223">
        <f>IF(N396="sníž. přenesená",J396,0)</f>
        <v>0</v>
      </c>
      <c r="BI396" s="223">
        <f>IF(N396="nulová",J396,0)</f>
        <v>0</v>
      </c>
      <c r="BJ396" s="18" t="s">
        <v>37</v>
      </c>
      <c r="BK396" s="223">
        <f>ROUND(I396*H396,2)</f>
        <v>0</v>
      </c>
      <c r="BL396" s="18" t="s">
        <v>147</v>
      </c>
      <c r="BM396" s="222" t="s">
        <v>618</v>
      </c>
    </row>
    <row r="397" spans="1:65" s="14" customFormat="1">
      <c r="B397" s="235"/>
      <c r="C397" s="236"/>
      <c r="D397" s="226" t="s">
        <v>149</v>
      </c>
      <c r="E397" s="237" t="s">
        <v>1</v>
      </c>
      <c r="F397" s="238" t="s">
        <v>619</v>
      </c>
      <c r="G397" s="236"/>
      <c r="H397" s="239">
        <v>369.92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4"/>
      <c r="AT397" s="245" t="s">
        <v>149</v>
      </c>
      <c r="AU397" s="245" t="s">
        <v>88</v>
      </c>
      <c r="AV397" s="14" t="s">
        <v>88</v>
      </c>
      <c r="AW397" s="14" t="s">
        <v>36</v>
      </c>
      <c r="AX397" s="14" t="s">
        <v>80</v>
      </c>
      <c r="AY397" s="245" t="s">
        <v>141</v>
      </c>
    </row>
    <row r="398" spans="1:65" s="14" customFormat="1">
      <c r="B398" s="235"/>
      <c r="C398" s="236"/>
      <c r="D398" s="226" t="s">
        <v>149</v>
      </c>
      <c r="E398" s="237" t="s">
        <v>1</v>
      </c>
      <c r="F398" s="238" t="s">
        <v>620</v>
      </c>
      <c r="G398" s="236"/>
      <c r="H398" s="239">
        <v>294.5</v>
      </c>
      <c r="I398" s="240"/>
      <c r="J398" s="236"/>
      <c r="K398" s="236"/>
      <c r="L398" s="241"/>
      <c r="M398" s="242"/>
      <c r="N398" s="243"/>
      <c r="O398" s="243"/>
      <c r="P398" s="243"/>
      <c r="Q398" s="243"/>
      <c r="R398" s="243"/>
      <c r="S398" s="243"/>
      <c r="T398" s="244"/>
      <c r="AT398" s="245" t="s">
        <v>149</v>
      </c>
      <c r="AU398" s="245" t="s">
        <v>88</v>
      </c>
      <c r="AV398" s="14" t="s">
        <v>88</v>
      </c>
      <c r="AW398" s="14" t="s">
        <v>36</v>
      </c>
      <c r="AX398" s="14" t="s">
        <v>80</v>
      </c>
      <c r="AY398" s="245" t="s">
        <v>141</v>
      </c>
    </row>
    <row r="399" spans="1:65" s="15" customFormat="1">
      <c r="B399" s="246"/>
      <c r="C399" s="247"/>
      <c r="D399" s="226" t="s">
        <v>149</v>
      </c>
      <c r="E399" s="248" t="s">
        <v>1</v>
      </c>
      <c r="F399" s="249" t="s">
        <v>155</v>
      </c>
      <c r="G399" s="247"/>
      <c r="H399" s="250">
        <v>664.42000000000007</v>
      </c>
      <c r="I399" s="251"/>
      <c r="J399" s="247"/>
      <c r="K399" s="247"/>
      <c r="L399" s="252"/>
      <c r="M399" s="253"/>
      <c r="N399" s="254"/>
      <c r="O399" s="254"/>
      <c r="P399" s="254"/>
      <c r="Q399" s="254"/>
      <c r="R399" s="254"/>
      <c r="S399" s="254"/>
      <c r="T399" s="255"/>
      <c r="AT399" s="256" t="s">
        <v>149</v>
      </c>
      <c r="AU399" s="256" t="s">
        <v>88</v>
      </c>
      <c r="AV399" s="15" t="s">
        <v>147</v>
      </c>
      <c r="AW399" s="15" t="s">
        <v>36</v>
      </c>
      <c r="AX399" s="15" t="s">
        <v>37</v>
      </c>
      <c r="AY399" s="256" t="s">
        <v>141</v>
      </c>
    </row>
    <row r="400" spans="1:65" s="2" customFormat="1" ht="21.75" customHeight="1">
      <c r="A400" s="35"/>
      <c r="B400" s="36"/>
      <c r="C400" s="210" t="s">
        <v>621</v>
      </c>
      <c r="D400" s="210" t="s">
        <v>143</v>
      </c>
      <c r="E400" s="211" t="s">
        <v>622</v>
      </c>
      <c r="F400" s="212" t="s">
        <v>623</v>
      </c>
      <c r="G400" s="213" t="s">
        <v>208</v>
      </c>
      <c r="H400" s="214">
        <v>369.92</v>
      </c>
      <c r="I400" s="215"/>
      <c r="J400" s="216">
        <f>ROUND(I400*H400,2)</f>
        <v>0</v>
      </c>
      <c r="K400" s="217"/>
      <c r="L400" s="40"/>
      <c r="M400" s="218" t="s">
        <v>1</v>
      </c>
      <c r="N400" s="219" t="s">
        <v>45</v>
      </c>
      <c r="O400" s="72"/>
      <c r="P400" s="220">
        <f>O400*H400</f>
        <v>0</v>
      </c>
      <c r="Q400" s="220">
        <v>0</v>
      </c>
      <c r="R400" s="220">
        <f>Q400*H400</f>
        <v>0</v>
      </c>
      <c r="S400" s="220">
        <v>0</v>
      </c>
      <c r="T400" s="221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22" t="s">
        <v>147</v>
      </c>
      <c r="AT400" s="222" t="s">
        <v>143</v>
      </c>
      <c r="AU400" s="222" t="s">
        <v>88</v>
      </c>
      <c r="AY400" s="18" t="s">
        <v>141</v>
      </c>
      <c r="BE400" s="223">
        <f>IF(N400="základní",J400,0)</f>
        <v>0</v>
      </c>
      <c r="BF400" s="223">
        <f>IF(N400="snížená",J400,0)</f>
        <v>0</v>
      </c>
      <c r="BG400" s="223">
        <f>IF(N400="zákl. přenesená",J400,0)</f>
        <v>0</v>
      </c>
      <c r="BH400" s="223">
        <f>IF(N400="sníž. přenesená",J400,0)</f>
        <v>0</v>
      </c>
      <c r="BI400" s="223">
        <f>IF(N400="nulová",J400,0)</f>
        <v>0</v>
      </c>
      <c r="BJ400" s="18" t="s">
        <v>37</v>
      </c>
      <c r="BK400" s="223">
        <f>ROUND(I400*H400,2)</f>
        <v>0</v>
      </c>
      <c r="BL400" s="18" t="s">
        <v>147</v>
      </c>
      <c r="BM400" s="222" t="s">
        <v>624</v>
      </c>
    </row>
    <row r="401" spans="1:65" s="2" customFormat="1" ht="21.75" customHeight="1">
      <c r="A401" s="35"/>
      <c r="B401" s="36"/>
      <c r="C401" s="210" t="s">
        <v>625</v>
      </c>
      <c r="D401" s="210" t="s">
        <v>143</v>
      </c>
      <c r="E401" s="211" t="s">
        <v>626</v>
      </c>
      <c r="F401" s="212" t="s">
        <v>627</v>
      </c>
      <c r="G401" s="213" t="s">
        <v>208</v>
      </c>
      <c r="H401" s="214">
        <v>294.49</v>
      </c>
      <c r="I401" s="215"/>
      <c r="J401" s="216">
        <f>ROUND(I401*H401,2)</f>
        <v>0</v>
      </c>
      <c r="K401" s="217"/>
      <c r="L401" s="40"/>
      <c r="M401" s="218" t="s">
        <v>1</v>
      </c>
      <c r="N401" s="219" t="s">
        <v>45</v>
      </c>
      <c r="O401" s="72"/>
      <c r="P401" s="220">
        <f>O401*H401</f>
        <v>0</v>
      </c>
      <c r="Q401" s="220">
        <v>0</v>
      </c>
      <c r="R401" s="220">
        <f>Q401*H401</f>
        <v>0</v>
      </c>
      <c r="S401" s="220">
        <v>0</v>
      </c>
      <c r="T401" s="221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22" t="s">
        <v>147</v>
      </c>
      <c r="AT401" s="222" t="s">
        <v>143</v>
      </c>
      <c r="AU401" s="222" t="s">
        <v>88</v>
      </c>
      <c r="AY401" s="18" t="s">
        <v>141</v>
      </c>
      <c r="BE401" s="223">
        <f>IF(N401="základní",J401,0)</f>
        <v>0</v>
      </c>
      <c r="BF401" s="223">
        <f>IF(N401="snížená",J401,0)</f>
        <v>0</v>
      </c>
      <c r="BG401" s="223">
        <f>IF(N401="zákl. přenesená",J401,0)</f>
        <v>0</v>
      </c>
      <c r="BH401" s="223">
        <f>IF(N401="sníž. přenesená",J401,0)</f>
        <v>0</v>
      </c>
      <c r="BI401" s="223">
        <f>IF(N401="nulová",J401,0)</f>
        <v>0</v>
      </c>
      <c r="BJ401" s="18" t="s">
        <v>37</v>
      </c>
      <c r="BK401" s="223">
        <f>ROUND(I401*H401,2)</f>
        <v>0</v>
      </c>
      <c r="BL401" s="18" t="s">
        <v>147</v>
      </c>
      <c r="BM401" s="222" t="s">
        <v>628</v>
      </c>
    </row>
    <row r="402" spans="1:65" s="14" customFormat="1" ht="33.75">
      <c r="B402" s="235"/>
      <c r="C402" s="236"/>
      <c r="D402" s="226" t="s">
        <v>149</v>
      </c>
      <c r="E402" s="237" t="s">
        <v>1</v>
      </c>
      <c r="F402" s="238" t="s">
        <v>629</v>
      </c>
      <c r="G402" s="236"/>
      <c r="H402" s="239">
        <v>193.875</v>
      </c>
      <c r="I402" s="240"/>
      <c r="J402" s="236"/>
      <c r="K402" s="236"/>
      <c r="L402" s="241"/>
      <c r="M402" s="242"/>
      <c r="N402" s="243"/>
      <c r="O402" s="243"/>
      <c r="P402" s="243"/>
      <c r="Q402" s="243"/>
      <c r="R402" s="243"/>
      <c r="S402" s="243"/>
      <c r="T402" s="244"/>
      <c r="AT402" s="245" t="s">
        <v>149</v>
      </c>
      <c r="AU402" s="245" t="s">
        <v>88</v>
      </c>
      <c r="AV402" s="14" t="s">
        <v>88</v>
      </c>
      <c r="AW402" s="14" t="s">
        <v>36</v>
      </c>
      <c r="AX402" s="14" t="s">
        <v>80</v>
      </c>
      <c r="AY402" s="245" t="s">
        <v>141</v>
      </c>
    </row>
    <row r="403" spans="1:65" s="14" customFormat="1" ht="33.75">
      <c r="B403" s="235"/>
      <c r="C403" s="236"/>
      <c r="D403" s="226" t="s">
        <v>149</v>
      </c>
      <c r="E403" s="237" t="s">
        <v>1</v>
      </c>
      <c r="F403" s="238" t="s">
        <v>237</v>
      </c>
      <c r="G403" s="236"/>
      <c r="H403" s="239">
        <v>-76.27</v>
      </c>
      <c r="I403" s="240"/>
      <c r="J403" s="236"/>
      <c r="K403" s="236"/>
      <c r="L403" s="241"/>
      <c r="M403" s="242"/>
      <c r="N403" s="243"/>
      <c r="O403" s="243"/>
      <c r="P403" s="243"/>
      <c r="Q403" s="243"/>
      <c r="R403" s="243"/>
      <c r="S403" s="243"/>
      <c r="T403" s="244"/>
      <c r="AT403" s="245" t="s">
        <v>149</v>
      </c>
      <c r="AU403" s="245" t="s">
        <v>88</v>
      </c>
      <c r="AV403" s="14" t="s">
        <v>88</v>
      </c>
      <c r="AW403" s="14" t="s">
        <v>36</v>
      </c>
      <c r="AX403" s="14" t="s">
        <v>80</v>
      </c>
      <c r="AY403" s="245" t="s">
        <v>141</v>
      </c>
    </row>
    <row r="404" spans="1:65" s="16" customFormat="1">
      <c r="B404" s="268"/>
      <c r="C404" s="269"/>
      <c r="D404" s="226" t="s">
        <v>149</v>
      </c>
      <c r="E404" s="270" t="s">
        <v>1</v>
      </c>
      <c r="F404" s="271" t="s">
        <v>238</v>
      </c>
      <c r="G404" s="269"/>
      <c r="H404" s="272">
        <v>117.605</v>
      </c>
      <c r="I404" s="273"/>
      <c r="J404" s="269"/>
      <c r="K404" s="269"/>
      <c r="L404" s="274"/>
      <c r="M404" s="275"/>
      <c r="N404" s="276"/>
      <c r="O404" s="276"/>
      <c r="P404" s="276"/>
      <c r="Q404" s="276"/>
      <c r="R404" s="276"/>
      <c r="S404" s="276"/>
      <c r="T404" s="277"/>
      <c r="AT404" s="278" t="s">
        <v>149</v>
      </c>
      <c r="AU404" s="278" t="s">
        <v>88</v>
      </c>
      <c r="AV404" s="16" t="s">
        <v>165</v>
      </c>
      <c r="AW404" s="16" t="s">
        <v>36</v>
      </c>
      <c r="AX404" s="16" t="s">
        <v>80</v>
      </c>
      <c r="AY404" s="278" t="s">
        <v>141</v>
      </c>
    </row>
    <row r="405" spans="1:65" s="14" customFormat="1" ht="33.75">
      <c r="B405" s="235"/>
      <c r="C405" s="236"/>
      <c r="D405" s="226" t="s">
        <v>149</v>
      </c>
      <c r="E405" s="237" t="s">
        <v>1</v>
      </c>
      <c r="F405" s="238" t="s">
        <v>630</v>
      </c>
      <c r="G405" s="236"/>
      <c r="H405" s="239">
        <v>173.92500000000001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AT405" s="245" t="s">
        <v>149</v>
      </c>
      <c r="AU405" s="245" t="s">
        <v>88</v>
      </c>
      <c r="AV405" s="14" t="s">
        <v>88</v>
      </c>
      <c r="AW405" s="14" t="s">
        <v>36</v>
      </c>
      <c r="AX405" s="14" t="s">
        <v>80</v>
      </c>
      <c r="AY405" s="245" t="s">
        <v>141</v>
      </c>
    </row>
    <row r="406" spans="1:65" s="14" customFormat="1" ht="22.5">
      <c r="B406" s="235"/>
      <c r="C406" s="236"/>
      <c r="D406" s="226" t="s">
        <v>149</v>
      </c>
      <c r="E406" s="237" t="s">
        <v>1</v>
      </c>
      <c r="F406" s="238" t="s">
        <v>240</v>
      </c>
      <c r="G406" s="236"/>
      <c r="H406" s="239">
        <v>-69.040000000000006</v>
      </c>
      <c r="I406" s="240"/>
      <c r="J406" s="236"/>
      <c r="K406" s="236"/>
      <c r="L406" s="241"/>
      <c r="M406" s="242"/>
      <c r="N406" s="243"/>
      <c r="O406" s="243"/>
      <c r="P406" s="243"/>
      <c r="Q406" s="243"/>
      <c r="R406" s="243"/>
      <c r="S406" s="243"/>
      <c r="T406" s="244"/>
      <c r="AT406" s="245" t="s">
        <v>149</v>
      </c>
      <c r="AU406" s="245" t="s">
        <v>88</v>
      </c>
      <c r="AV406" s="14" t="s">
        <v>88</v>
      </c>
      <c r="AW406" s="14" t="s">
        <v>36</v>
      </c>
      <c r="AX406" s="14" t="s">
        <v>80</v>
      </c>
      <c r="AY406" s="245" t="s">
        <v>141</v>
      </c>
    </row>
    <row r="407" spans="1:65" s="16" customFormat="1">
      <c r="B407" s="268"/>
      <c r="C407" s="269"/>
      <c r="D407" s="226" t="s">
        <v>149</v>
      </c>
      <c r="E407" s="270" t="s">
        <v>1</v>
      </c>
      <c r="F407" s="271" t="s">
        <v>241</v>
      </c>
      <c r="G407" s="269"/>
      <c r="H407" s="272">
        <v>104.88500000000001</v>
      </c>
      <c r="I407" s="273"/>
      <c r="J407" s="269"/>
      <c r="K407" s="269"/>
      <c r="L407" s="274"/>
      <c r="M407" s="275"/>
      <c r="N407" s="276"/>
      <c r="O407" s="276"/>
      <c r="P407" s="276"/>
      <c r="Q407" s="276"/>
      <c r="R407" s="276"/>
      <c r="S407" s="276"/>
      <c r="T407" s="277"/>
      <c r="AT407" s="278" t="s">
        <v>149</v>
      </c>
      <c r="AU407" s="278" t="s">
        <v>88</v>
      </c>
      <c r="AV407" s="16" t="s">
        <v>165</v>
      </c>
      <c r="AW407" s="16" t="s">
        <v>36</v>
      </c>
      <c r="AX407" s="16" t="s">
        <v>80</v>
      </c>
      <c r="AY407" s="278" t="s">
        <v>141</v>
      </c>
    </row>
    <row r="408" spans="1:65" s="14" customFormat="1">
      <c r="B408" s="235"/>
      <c r="C408" s="236"/>
      <c r="D408" s="226" t="s">
        <v>149</v>
      </c>
      <c r="E408" s="237" t="s">
        <v>1</v>
      </c>
      <c r="F408" s="238" t="s">
        <v>631</v>
      </c>
      <c r="G408" s="236"/>
      <c r="H408" s="239">
        <v>40.924999999999997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AT408" s="245" t="s">
        <v>149</v>
      </c>
      <c r="AU408" s="245" t="s">
        <v>88</v>
      </c>
      <c r="AV408" s="14" t="s">
        <v>88</v>
      </c>
      <c r="AW408" s="14" t="s">
        <v>36</v>
      </c>
      <c r="AX408" s="14" t="s">
        <v>80</v>
      </c>
      <c r="AY408" s="245" t="s">
        <v>141</v>
      </c>
    </row>
    <row r="409" spans="1:65" s="14" customFormat="1">
      <c r="B409" s="235"/>
      <c r="C409" s="236"/>
      <c r="D409" s="226" t="s">
        <v>149</v>
      </c>
      <c r="E409" s="237" t="s">
        <v>1</v>
      </c>
      <c r="F409" s="238" t="s">
        <v>243</v>
      </c>
      <c r="G409" s="236"/>
      <c r="H409" s="239">
        <v>-6.8250000000000002</v>
      </c>
      <c r="I409" s="240"/>
      <c r="J409" s="236"/>
      <c r="K409" s="236"/>
      <c r="L409" s="241"/>
      <c r="M409" s="242"/>
      <c r="N409" s="243"/>
      <c r="O409" s="243"/>
      <c r="P409" s="243"/>
      <c r="Q409" s="243"/>
      <c r="R409" s="243"/>
      <c r="S409" s="243"/>
      <c r="T409" s="244"/>
      <c r="AT409" s="245" t="s">
        <v>149</v>
      </c>
      <c r="AU409" s="245" t="s">
        <v>88</v>
      </c>
      <c r="AV409" s="14" t="s">
        <v>88</v>
      </c>
      <c r="AW409" s="14" t="s">
        <v>36</v>
      </c>
      <c r="AX409" s="14" t="s">
        <v>80</v>
      </c>
      <c r="AY409" s="245" t="s">
        <v>141</v>
      </c>
    </row>
    <row r="410" spans="1:65" s="16" customFormat="1">
      <c r="B410" s="268"/>
      <c r="C410" s="269"/>
      <c r="D410" s="226" t="s">
        <v>149</v>
      </c>
      <c r="E410" s="270" t="s">
        <v>1</v>
      </c>
      <c r="F410" s="271" t="s">
        <v>244</v>
      </c>
      <c r="G410" s="269"/>
      <c r="H410" s="272">
        <v>34.099999999999994</v>
      </c>
      <c r="I410" s="273"/>
      <c r="J410" s="269"/>
      <c r="K410" s="269"/>
      <c r="L410" s="274"/>
      <c r="M410" s="275"/>
      <c r="N410" s="276"/>
      <c r="O410" s="276"/>
      <c r="P410" s="276"/>
      <c r="Q410" s="276"/>
      <c r="R410" s="276"/>
      <c r="S410" s="276"/>
      <c r="T410" s="277"/>
      <c r="AT410" s="278" t="s">
        <v>149</v>
      </c>
      <c r="AU410" s="278" t="s">
        <v>88</v>
      </c>
      <c r="AV410" s="16" t="s">
        <v>165</v>
      </c>
      <c r="AW410" s="16" t="s">
        <v>36</v>
      </c>
      <c r="AX410" s="16" t="s">
        <v>80</v>
      </c>
      <c r="AY410" s="278" t="s">
        <v>141</v>
      </c>
    </row>
    <row r="411" spans="1:65" s="14" customFormat="1">
      <c r="B411" s="235"/>
      <c r="C411" s="236"/>
      <c r="D411" s="226" t="s">
        <v>149</v>
      </c>
      <c r="E411" s="237" t="s">
        <v>1</v>
      </c>
      <c r="F411" s="238" t="s">
        <v>632</v>
      </c>
      <c r="G411" s="236"/>
      <c r="H411" s="239">
        <v>41.1</v>
      </c>
      <c r="I411" s="240"/>
      <c r="J411" s="236"/>
      <c r="K411" s="236"/>
      <c r="L411" s="241"/>
      <c r="M411" s="242"/>
      <c r="N411" s="243"/>
      <c r="O411" s="243"/>
      <c r="P411" s="243"/>
      <c r="Q411" s="243"/>
      <c r="R411" s="243"/>
      <c r="S411" s="243"/>
      <c r="T411" s="244"/>
      <c r="AT411" s="245" t="s">
        <v>149</v>
      </c>
      <c r="AU411" s="245" t="s">
        <v>88</v>
      </c>
      <c r="AV411" s="14" t="s">
        <v>88</v>
      </c>
      <c r="AW411" s="14" t="s">
        <v>36</v>
      </c>
      <c r="AX411" s="14" t="s">
        <v>80</v>
      </c>
      <c r="AY411" s="245" t="s">
        <v>141</v>
      </c>
    </row>
    <row r="412" spans="1:65" s="14" customFormat="1">
      <c r="B412" s="235"/>
      <c r="C412" s="236"/>
      <c r="D412" s="226" t="s">
        <v>149</v>
      </c>
      <c r="E412" s="237" t="s">
        <v>1</v>
      </c>
      <c r="F412" s="238" t="s">
        <v>246</v>
      </c>
      <c r="G412" s="236"/>
      <c r="H412" s="239">
        <v>-3.2</v>
      </c>
      <c r="I412" s="240"/>
      <c r="J412" s="236"/>
      <c r="K412" s="236"/>
      <c r="L412" s="241"/>
      <c r="M412" s="242"/>
      <c r="N412" s="243"/>
      <c r="O412" s="243"/>
      <c r="P412" s="243"/>
      <c r="Q412" s="243"/>
      <c r="R412" s="243"/>
      <c r="S412" s="243"/>
      <c r="T412" s="244"/>
      <c r="AT412" s="245" t="s">
        <v>149</v>
      </c>
      <c r="AU412" s="245" t="s">
        <v>88</v>
      </c>
      <c r="AV412" s="14" t="s">
        <v>88</v>
      </c>
      <c r="AW412" s="14" t="s">
        <v>36</v>
      </c>
      <c r="AX412" s="14" t="s">
        <v>80</v>
      </c>
      <c r="AY412" s="245" t="s">
        <v>141</v>
      </c>
    </row>
    <row r="413" spans="1:65" s="16" customFormat="1">
      <c r="B413" s="268"/>
      <c r="C413" s="269"/>
      <c r="D413" s="226" t="s">
        <v>149</v>
      </c>
      <c r="E413" s="270" t="s">
        <v>1</v>
      </c>
      <c r="F413" s="271" t="s">
        <v>247</v>
      </c>
      <c r="G413" s="269"/>
      <c r="H413" s="272">
        <v>37.9</v>
      </c>
      <c r="I413" s="273"/>
      <c r="J413" s="269"/>
      <c r="K413" s="269"/>
      <c r="L413" s="274"/>
      <c r="M413" s="275"/>
      <c r="N413" s="276"/>
      <c r="O413" s="276"/>
      <c r="P413" s="276"/>
      <c r="Q413" s="276"/>
      <c r="R413" s="276"/>
      <c r="S413" s="276"/>
      <c r="T413" s="277"/>
      <c r="AT413" s="278" t="s">
        <v>149</v>
      </c>
      <c r="AU413" s="278" t="s">
        <v>88</v>
      </c>
      <c r="AV413" s="16" t="s">
        <v>165</v>
      </c>
      <c r="AW413" s="16" t="s">
        <v>36</v>
      </c>
      <c r="AX413" s="16" t="s">
        <v>80</v>
      </c>
      <c r="AY413" s="278" t="s">
        <v>141</v>
      </c>
    </row>
    <row r="414" spans="1:65" s="15" customFormat="1">
      <c r="B414" s="246"/>
      <c r="C414" s="247"/>
      <c r="D414" s="226" t="s">
        <v>149</v>
      </c>
      <c r="E414" s="248" t="s">
        <v>1</v>
      </c>
      <c r="F414" s="249" t="s">
        <v>155</v>
      </c>
      <c r="G414" s="247"/>
      <c r="H414" s="250">
        <v>294.49000000000007</v>
      </c>
      <c r="I414" s="251"/>
      <c r="J414" s="247"/>
      <c r="K414" s="247"/>
      <c r="L414" s="252"/>
      <c r="M414" s="279"/>
      <c r="N414" s="280"/>
      <c r="O414" s="280"/>
      <c r="P414" s="280"/>
      <c r="Q414" s="280"/>
      <c r="R414" s="280"/>
      <c r="S414" s="280"/>
      <c r="T414" s="281"/>
      <c r="AT414" s="256" t="s">
        <v>149</v>
      </c>
      <c r="AU414" s="256" t="s">
        <v>88</v>
      </c>
      <c r="AV414" s="15" t="s">
        <v>147</v>
      </c>
      <c r="AW414" s="15" t="s">
        <v>36</v>
      </c>
      <c r="AX414" s="15" t="s">
        <v>37</v>
      </c>
      <c r="AY414" s="256" t="s">
        <v>141</v>
      </c>
    </row>
    <row r="415" spans="1:65" s="2" customFormat="1" ht="6.95" customHeight="1">
      <c r="A415" s="35"/>
      <c r="B415" s="55"/>
      <c r="C415" s="56"/>
      <c r="D415" s="56"/>
      <c r="E415" s="56"/>
      <c r="F415" s="56"/>
      <c r="G415" s="56"/>
      <c r="H415" s="56"/>
      <c r="I415" s="159"/>
      <c r="J415" s="56"/>
      <c r="K415" s="56"/>
      <c r="L415" s="40"/>
      <c r="M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</row>
  </sheetData>
  <sheetProtection algorithmName="SHA-512" hashValue="N28iS8trDNVwgtsjLqc7paar0apjWqs7pBtdO7vYauFI44YkORVxfUBq0rUQD/calDntzq/uBqwUliwmZ7Pj0Q==" saltValue="44LqWzP9OohRmfSWFA5j5tkDN0/n87r2g23xfafAc1QSl6Uz7CEU5yKxw5i0KHo1xg3pTE0bp+vGDGwqQYI6PQ==" spinCount="100000" sheet="1" objects="1" scenarios="1" formatColumns="0" formatRows="0" autoFilter="0"/>
  <autoFilter ref="C135:K414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96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88</v>
      </c>
    </row>
    <row r="4" spans="1:46" s="1" customFormat="1" ht="24.95" customHeight="1">
      <c r="B4" s="21"/>
      <c r="D4" s="120" t="s">
        <v>100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16</v>
      </c>
      <c r="I6" s="116"/>
      <c r="L6" s="21"/>
    </row>
    <row r="7" spans="1:46" s="1" customFormat="1" ht="16.5" customHeight="1">
      <c r="B7" s="21"/>
      <c r="E7" s="335" t="str">
        <f>'Rekapitulace stavby'!K6</f>
        <v>Ivanovice na Hané ON - REKONSTRUKCE (zateplení a bezbariérový přístup)</v>
      </c>
      <c r="F7" s="336"/>
      <c r="G7" s="336"/>
      <c r="H7" s="336"/>
      <c r="I7" s="116"/>
      <c r="L7" s="21"/>
    </row>
    <row r="8" spans="1:46" s="1" customFormat="1" ht="12" customHeight="1">
      <c r="B8" s="21"/>
      <c r="D8" s="122" t="s">
        <v>101</v>
      </c>
      <c r="I8" s="116"/>
      <c r="L8" s="21"/>
    </row>
    <row r="9" spans="1:46" s="2" customFormat="1" ht="16.5" customHeight="1">
      <c r="A9" s="35"/>
      <c r="B9" s="40"/>
      <c r="C9" s="35"/>
      <c r="D9" s="35"/>
      <c r="E9" s="335" t="s">
        <v>102</v>
      </c>
      <c r="F9" s="337"/>
      <c r="G9" s="337"/>
      <c r="H9" s="337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2" t="s">
        <v>103</v>
      </c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38" t="s">
        <v>633</v>
      </c>
      <c r="F11" s="337"/>
      <c r="G11" s="337"/>
      <c r="H11" s="337"/>
      <c r="I11" s="123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123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2" t="s">
        <v>18</v>
      </c>
      <c r="E13" s="35"/>
      <c r="F13" s="111" t="s">
        <v>1</v>
      </c>
      <c r="G13" s="35"/>
      <c r="H13" s="35"/>
      <c r="I13" s="124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20</v>
      </c>
      <c r="E14" s="35"/>
      <c r="F14" s="111" t="s">
        <v>21</v>
      </c>
      <c r="G14" s="35"/>
      <c r="H14" s="35"/>
      <c r="I14" s="124" t="s">
        <v>22</v>
      </c>
      <c r="J14" s="125" t="str">
        <f>'Rekapitulace stavby'!AN8</f>
        <v>28. 4. 2020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23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2" t="s">
        <v>24</v>
      </c>
      <c r="E16" s="35"/>
      <c r="F16" s="35"/>
      <c r="G16" s="35"/>
      <c r="H16" s="35"/>
      <c r="I16" s="124" t="s">
        <v>25</v>
      </c>
      <c r="J16" s="111" t="s">
        <v>26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27</v>
      </c>
      <c r="F17" s="35"/>
      <c r="G17" s="35"/>
      <c r="H17" s="35"/>
      <c r="I17" s="124" t="s">
        <v>28</v>
      </c>
      <c r="J17" s="111" t="s">
        <v>29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23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2" t="s">
        <v>30</v>
      </c>
      <c r="E19" s="35"/>
      <c r="F19" s="35"/>
      <c r="G19" s="35"/>
      <c r="H19" s="35"/>
      <c r="I19" s="124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39" t="str">
        <f>'Rekapitulace stavby'!E14</f>
        <v>Vyplň údaj</v>
      </c>
      <c r="F20" s="340"/>
      <c r="G20" s="340"/>
      <c r="H20" s="340"/>
      <c r="I20" s="124" t="s">
        <v>28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23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2" t="s">
        <v>32</v>
      </c>
      <c r="E22" s="35"/>
      <c r="F22" s="35"/>
      <c r="G22" s="35"/>
      <c r="H22" s="35"/>
      <c r="I22" s="124" t="s">
        <v>25</v>
      </c>
      <c r="J22" s="111" t="s">
        <v>33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34</v>
      </c>
      <c r="F23" s="35"/>
      <c r="G23" s="35"/>
      <c r="H23" s="35"/>
      <c r="I23" s="124" t="s">
        <v>28</v>
      </c>
      <c r="J23" s="111" t="s">
        <v>35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23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2" t="s">
        <v>38</v>
      </c>
      <c r="E25" s="35"/>
      <c r="F25" s="35"/>
      <c r="G25" s="35"/>
      <c r="H25" s="35"/>
      <c r="I25" s="124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21</v>
      </c>
      <c r="F26" s="35"/>
      <c r="G26" s="35"/>
      <c r="H26" s="35"/>
      <c r="I26" s="124" t="s">
        <v>28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23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2" t="s">
        <v>39</v>
      </c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6"/>
      <c r="B29" s="127"/>
      <c r="C29" s="126"/>
      <c r="D29" s="126"/>
      <c r="E29" s="341" t="s">
        <v>1</v>
      </c>
      <c r="F29" s="341"/>
      <c r="G29" s="341"/>
      <c r="H29" s="341"/>
      <c r="I29" s="128"/>
      <c r="J29" s="126"/>
      <c r="K29" s="126"/>
      <c r="L29" s="129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23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32" t="s">
        <v>40</v>
      </c>
      <c r="E32" s="35"/>
      <c r="F32" s="35"/>
      <c r="G32" s="35"/>
      <c r="H32" s="35"/>
      <c r="I32" s="123"/>
      <c r="J32" s="133">
        <f>ROUND(J126, 0)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30"/>
      <c r="E33" s="130"/>
      <c r="F33" s="130"/>
      <c r="G33" s="130"/>
      <c r="H33" s="130"/>
      <c r="I33" s="131"/>
      <c r="J33" s="130"/>
      <c r="K33" s="130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34" t="s">
        <v>42</v>
      </c>
      <c r="G34" s="35"/>
      <c r="H34" s="35"/>
      <c r="I34" s="135" t="s">
        <v>41</v>
      </c>
      <c r="J34" s="134" t="s">
        <v>43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6" t="s">
        <v>44</v>
      </c>
      <c r="E35" s="122" t="s">
        <v>45</v>
      </c>
      <c r="F35" s="137">
        <f>ROUND((SUM(BE126:BE203)),  0)</f>
        <v>0</v>
      </c>
      <c r="G35" s="35"/>
      <c r="H35" s="35"/>
      <c r="I35" s="138">
        <v>0.21</v>
      </c>
      <c r="J35" s="137">
        <f>ROUND(((SUM(BE126:BE203))*I35),  0)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2" t="s">
        <v>46</v>
      </c>
      <c r="F36" s="137">
        <f>ROUND((SUM(BF126:BF203)),  0)</f>
        <v>0</v>
      </c>
      <c r="G36" s="35"/>
      <c r="H36" s="35"/>
      <c r="I36" s="138">
        <v>0.15</v>
      </c>
      <c r="J36" s="137">
        <f>ROUND(((SUM(BF126:BF203))*I36),  0)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47</v>
      </c>
      <c r="F37" s="137">
        <f>ROUND((SUM(BG126:BG203)),  0)</f>
        <v>0</v>
      </c>
      <c r="G37" s="35"/>
      <c r="H37" s="35"/>
      <c r="I37" s="138">
        <v>0.21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2" t="s">
        <v>48</v>
      </c>
      <c r="F38" s="137">
        <f>ROUND((SUM(BH126:BH203)),  0)</f>
        <v>0</v>
      </c>
      <c r="G38" s="35"/>
      <c r="H38" s="35"/>
      <c r="I38" s="138">
        <v>0.15</v>
      </c>
      <c r="J38" s="137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2" t="s">
        <v>49</v>
      </c>
      <c r="F39" s="137">
        <f>ROUND((SUM(BI126:BI203)),  0)</f>
        <v>0</v>
      </c>
      <c r="G39" s="35"/>
      <c r="H39" s="35"/>
      <c r="I39" s="138">
        <v>0</v>
      </c>
      <c r="J39" s="137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9"/>
      <c r="D41" s="140" t="s">
        <v>50</v>
      </c>
      <c r="E41" s="141"/>
      <c r="F41" s="141"/>
      <c r="G41" s="142" t="s">
        <v>51</v>
      </c>
      <c r="H41" s="143" t="s">
        <v>52</v>
      </c>
      <c r="I41" s="144"/>
      <c r="J41" s="145">
        <f>SUM(J32:J39)</f>
        <v>0</v>
      </c>
      <c r="K41" s="146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123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53</v>
      </c>
      <c r="E50" s="148"/>
      <c r="F50" s="148"/>
      <c r="G50" s="147" t="s">
        <v>54</v>
      </c>
      <c r="H50" s="148"/>
      <c r="I50" s="149"/>
      <c r="J50" s="148"/>
      <c r="K50" s="148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50" t="s">
        <v>55</v>
      </c>
      <c r="E61" s="151"/>
      <c r="F61" s="152" t="s">
        <v>56</v>
      </c>
      <c r="G61" s="150" t="s">
        <v>55</v>
      </c>
      <c r="H61" s="151"/>
      <c r="I61" s="153"/>
      <c r="J61" s="154" t="s">
        <v>56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7" t="s">
        <v>57</v>
      </c>
      <c r="E65" s="155"/>
      <c r="F65" s="155"/>
      <c r="G65" s="147" t="s">
        <v>58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50" t="s">
        <v>55</v>
      </c>
      <c r="E76" s="151"/>
      <c r="F76" s="152" t="s">
        <v>56</v>
      </c>
      <c r="G76" s="150" t="s">
        <v>55</v>
      </c>
      <c r="H76" s="151"/>
      <c r="I76" s="153"/>
      <c r="J76" s="154" t="s">
        <v>56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105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33" t="str">
        <f>E7</f>
        <v>Ivanovice na Hané ON - REKONSTRUKCE (zateplení a bezbariérový přístup)</v>
      </c>
      <c r="F85" s="334"/>
      <c r="G85" s="334"/>
      <c r="H85" s="334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101</v>
      </c>
      <c r="D86" s="23"/>
      <c r="E86" s="23"/>
      <c r="F86" s="23"/>
      <c r="G86" s="23"/>
      <c r="H86" s="23"/>
      <c r="I86" s="116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33" t="s">
        <v>102</v>
      </c>
      <c r="F87" s="332"/>
      <c r="G87" s="332"/>
      <c r="H87" s="332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103</v>
      </c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21" t="str">
        <f>E11</f>
        <v>SO02_2 - Chodníky</v>
      </c>
      <c r="F89" s="332"/>
      <c r="G89" s="332"/>
      <c r="H89" s="332"/>
      <c r="I89" s="123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 xml:space="preserve"> </v>
      </c>
      <c r="G91" s="37"/>
      <c r="H91" s="37"/>
      <c r="I91" s="124" t="s">
        <v>22</v>
      </c>
      <c r="J91" s="67" t="str">
        <f>IF(J14="","",J14)</f>
        <v>28. 4. 2020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123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5.7" customHeight="1">
      <c r="A93" s="35"/>
      <c r="B93" s="36"/>
      <c r="C93" s="30" t="s">
        <v>24</v>
      </c>
      <c r="D93" s="37"/>
      <c r="E93" s="37"/>
      <c r="F93" s="28" t="str">
        <f>E17</f>
        <v>Správa železnic s.o., Dlážděná 1003/7, 11000 Praha</v>
      </c>
      <c r="G93" s="37"/>
      <c r="H93" s="37"/>
      <c r="I93" s="124" t="s">
        <v>32</v>
      </c>
      <c r="J93" s="33" t="str">
        <f>E23</f>
        <v xml:space="preserve"> DSK PLAN s.r.o., Staňkova 41, Brno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30</v>
      </c>
      <c r="D94" s="37"/>
      <c r="E94" s="37"/>
      <c r="F94" s="28" t="str">
        <f>IF(E20="","",E20)</f>
        <v>Vyplň údaj</v>
      </c>
      <c r="G94" s="37"/>
      <c r="H94" s="37"/>
      <c r="I94" s="124" t="s">
        <v>38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63" t="s">
        <v>106</v>
      </c>
      <c r="D96" s="164"/>
      <c r="E96" s="164"/>
      <c r="F96" s="164"/>
      <c r="G96" s="164"/>
      <c r="H96" s="164"/>
      <c r="I96" s="165"/>
      <c r="J96" s="166" t="s">
        <v>107</v>
      </c>
      <c r="K96" s="16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123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67" t="s">
        <v>108</v>
      </c>
      <c r="D98" s="37"/>
      <c r="E98" s="37"/>
      <c r="F98" s="37"/>
      <c r="G98" s="37"/>
      <c r="H98" s="37"/>
      <c r="I98" s="123"/>
      <c r="J98" s="85">
        <f>J126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109</v>
      </c>
    </row>
    <row r="99" spans="1:47" s="9" customFormat="1" ht="24.95" customHeight="1">
      <c r="B99" s="168"/>
      <c r="C99" s="169"/>
      <c r="D99" s="170" t="s">
        <v>110</v>
      </c>
      <c r="E99" s="171"/>
      <c r="F99" s="171"/>
      <c r="G99" s="171"/>
      <c r="H99" s="171"/>
      <c r="I99" s="172"/>
      <c r="J99" s="173">
        <f>J127</f>
        <v>0</v>
      </c>
      <c r="K99" s="169"/>
      <c r="L99" s="174"/>
    </row>
    <row r="100" spans="1:47" s="10" customFormat="1" ht="19.899999999999999" customHeight="1">
      <c r="B100" s="175"/>
      <c r="C100" s="105"/>
      <c r="D100" s="176" t="s">
        <v>111</v>
      </c>
      <c r="E100" s="177"/>
      <c r="F100" s="177"/>
      <c r="G100" s="177"/>
      <c r="H100" s="177"/>
      <c r="I100" s="178"/>
      <c r="J100" s="179">
        <f>J128</f>
        <v>0</v>
      </c>
      <c r="K100" s="105"/>
      <c r="L100" s="180"/>
    </row>
    <row r="101" spans="1:47" s="10" customFormat="1" ht="19.899999999999999" customHeight="1">
      <c r="B101" s="175"/>
      <c r="C101" s="105"/>
      <c r="D101" s="176" t="s">
        <v>634</v>
      </c>
      <c r="E101" s="177"/>
      <c r="F101" s="177"/>
      <c r="G101" s="177"/>
      <c r="H101" s="177"/>
      <c r="I101" s="178"/>
      <c r="J101" s="179">
        <f>J156</f>
        <v>0</v>
      </c>
      <c r="K101" s="105"/>
      <c r="L101" s="180"/>
    </row>
    <row r="102" spans="1:47" s="10" customFormat="1" ht="19.899999999999999" customHeight="1">
      <c r="B102" s="175"/>
      <c r="C102" s="105"/>
      <c r="D102" s="176" t="s">
        <v>114</v>
      </c>
      <c r="E102" s="177"/>
      <c r="F102" s="177"/>
      <c r="G102" s="177"/>
      <c r="H102" s="177"/>
      <c r="I102" s="178"/>
      <c r="J102" s="179">
        <f>J179</f>
        <v>0</v>
      </c>
      <c r="K102" s="105"/>
      <c r="L102" s="180"/>
    </row>
    <row r="103" spans="1:47" s="10" customFormat="1" ht="19.899999999999999" customHeight="1">
      <c r="B103" s="175"/>
      <c r="C103" s="105"/>
      <c r="D103" s="176" t="s">
        <v>115</v>
      </c>
      <c r="E103" s="177"/>
      <c r="F103" s="177"/>
      <c r="G103" s="177"/>
      <c r="H103" s="177"/>
      <c r="I103" s="178"/>
      <c r="J103" s="179">
        <f>J195</f>
        <v>0</v>
      </c>
      <c r="K103" s="105"/>
      <c r="L103" s="180"/>
    </row>
    <row r="104" spans="1:47" s="10" customFormat="1" ht="19.899999999999999" customHeight="1">
      <c r="B104" s="175"/>
      <c r="C104" s="105"/>
      <c r="D104" s="176" t="s">
        <v>116</v>
      </c>
      <c r="E104" s="177"/>
      <c r="F104" s="177"/>
      <c r="G104" s="177"/>
      <c r="H104" s="177"/>
      <c r="I104" s="178"/>
      <c r="J104" s="179">
        <f>J202</f>
        <v>0</v>
      </c>
      <c r="K104" s="105"/>
      <c r="L104" s="180"/>
    </row>
    <row r="105" spans="1:47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123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159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47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162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24.95" customHeight="1">
      <c r="A111" s="35"/>
      <c r="B111" s="36"/>
      <c r="C111" s="24" t="s">
        <v>126</v>
      </c>
      <c r="D111" s="37"/>
      <c r="E111" s="37"/>
      <c r="F111" s="37"/>
      <c r="G111" s="37"/>
      <c r="H111" s="37"/>
      <c r="I111" s="123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23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16.5" customHeight="1">
      <c r="A114" s="35"/>
      <c r="B114" s="36"/>
      <c r="C114" s="37"/>
      <c r="D114" s="37"/>
      <c r="E114" s="333" t="str">
        <f>E7</f>
        <v>Ivanovice na Hané ON - REKONSTRUKCE (zateplení a bezbariérový přístup)</v>
      </c>
      <c r="F114" s="334"/>
      <c r="G114" s="334"/>
      <c r="H114" s="334"/>
      <c r="I114" s="123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1" customFormat="1" ht="12" customHeight="1">
      <c r="B115" s="22"/>
      <c r="C115" s="30" t="s">
        <v>101</v>
      </c>
      <c r="D115" s="23"/>
      <c r="E115" s="23"/>
      <c r="F115" s="23"/>
      <c r="G115" s="23"/>
      <c r="H115" s="23"/>
      <c r="I115" s="116"/>
      <c r="J115" s="23"/>
      <c r="K115" s="23"/>
      <c r="L115" s="21"/>
    </row>
    <row r="116" spans="1:63" s="2" customFormat="1" ht="16.5" customHeight="1">
      <c r="A116" s="35"/>
      <c r="B116" s="36"/>
      <c r="C116" s="37"/>
      <c r="D116" s="37"/>
      <c r="E116" s="333" t="s">
        <v>102</v>
      </c>
      <c r="F116" s="332"/>
      <c r="G116" s="332"/>
      <c r="H116" s="332"/>
      <c r="I116" s="123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103</v>
      </c>
      <c r="D117" s="37"/>
      <c r="E117" s="37"/>
      <c r="F117" s="37"/>
      <c r="G117" s="37"/>
      <c r="H117" s="37"/>
      <c r="I117" s="123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21" t="str">
        <f>E11</f>
        <v>SO02_2 - Chodníky</v>
      </c>
      <c r="F118" s="332"/>
      <c r="G118" s="332"/>
      <c r="H118" s="332"/>
      <c r="I118" s="123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123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2" customHeight="1">
      <c r="A120" s="35"/>
      <c r="B120" s="36"/>
      <c r="C120" s="30" t="s">
        <v>20</v>
      </c>
      <c r="D120" s="37"/>
      <c r="E120" s="37"/>
      <c r="F120" s="28" t="str">
        <f>F14</f>
        <v xml:space="preserve"> </v>
      </c>
      <c r="G120" s="37"/>
      <c r="H120" s="37"/>
      <c r="I120" s="124" t="s">
        <v>22</v>
      </c>
      <c r="J120" s="67" t="str">
        <f>IF(J14="","",J14)</f>
        <v>28. 4. 2020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123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25.7" customHeight="1">
      <c r="A122" s="35"/>
      <c r="B122" s="36"/>
      <c r="C122" s="30" t="s">
        <v>24</v>
      </c>
      <c r="D122" s="37"/>
      <c r="E122" s="37"/>
      <c r="F122" s="28" t="str">
        <f>E17</f>
        <v>Správa železnic s.o., Dlážděná 1003/7, 11000 Praha</v>
      </c>
      <c r="G122" s="37"/>
      <c r="H122" s="37"/>
      <c r="I122" s="124" t="s">
        <v>32</v>
      </c>
      <c r="J122" s="33" t="str">
        <f>E23</f>
        <v xml:space="preserve"> DSK PLAN s.r.o., Staňkova 41, Brno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" customHeight="1">
      <c r="A123" s="35"/>
      <c r="B123" s="36"/>
      <c r="C123" s="30" t="s">
        <v>30</v>
      </c>
      <c r="D123" s="37"/>
      <c r="E123" s="37"/>
      <c r="F123" s="28" t="str">
        <f>IF(E20="","",E20)</f>
        <v>Vyplň údaj</v>
      </c>
      <c r="G123" s="37"/>
      <c r="H123" s="37"/>
      <c r="I123" s="124" t="s">
        <v>38</v>
      </c>
      <c r="J123" s="33" t="str">
        <f>E26</f>
        <v xml:space="preserve"> 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0.35" customHeight="1">
      <c r="A124" s="35"/>
      <c r="B124" s="36"/>
      <c r="C124" s="37"/>
      <c r="D124" s="37"/>
      <c r="E124" s="37"/>
      <c r="F124" s="37"/>
      <c r="G124" s="37"/>
      <c r="H124" s="37"/>
      <c r="I124" s="123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11" customFormat="1" ht="29.25" customHeight="1">
      <c r="A125" s="181"/>
      <c r="B125" s="182"/>
      <c r="C125" s="183" t="s">
        <v>127</v>
      </c>
      <c r="D125" s="184" t="s">
        <v>65</v>
      </c>
      <c r="E125" s="184" t="s">
        <v>61</v>
      </c>
      <c r="F125" s="184" t="s">
        <v>62</v>
      </c>
      <c r="G125" s="184" t="s">
        <v>128</v>
      </c>
      <c r="H125" s="184" t="s">
        <v>129</v>
      </c>
      <c r="I125" s="185" t="s">
        <v>130</v>
      </c>
      <c r="J125" s="186" t="s">
        <v>107</v>
      </c>
      <c r="K125" s="187" t="s">
        <v>131</v>
      </c>
      <c r="L125" s="188"/>
      <c r="M125" s="76" t="s">
        <v>1</v>
      </c>
      <c r="N125" s="77" t="s">
        <v>44</v>
      </c>
      <c r="O125" s="77" t="s">
        <v>132</v>
      </c>
      <c r="P125" s="77" t="s">
        <v>133</v>
      </c>
      <c r="Q125" s="77" t="s">
        <v>134</v>
      </c>
      <c r="R125" s="77" t="s">
        <v>135</v>
      </c>
      <c r="S125" s="77" t="s">
        <v>136</v>
      </c>
      <c r="T125" s="78" t="s">
        <v>137</v>
      </c>
      <c r="U125" s="181"/>
      <c r="V125" s="181"/>
      <c r="W125" s="181"/>
      <c r="X125" s="181"/>
      <c r="Y125" s="181"/>
      <c r="Z125" s="181"/>
      <c r="AA125" s="181"/>
      <c r="AB125" s="181"/>
      <c r="AC125" s="181"/>
      <c r="AD125" s="181"/>
      <c r="AE125" s="181"/>
    </row>
    <row r="126" spans="1:63" s="2" customFormat="1" ht="22.9" customHeight="1">
      <c r="A126" s="35"/>
      <c r="B126" s="36"/>
      <c r="C126" s="83" t="s">
        <v>138</v>
      </c>
      <c r="D126" s="37"/>
      <c r="E126" s="37"/>
      <c r="F126" s="37"/>
      <c r="G126" s="37"/>
      <c r="H126" s="37"/>
      <c r="I126" s="123"/>
      <c r="J126" s="189">
        <f>BK126</f>
        <v>0</v>
      </c>
      <c r="K126" s="37"/>
      <c r="L126" s="40"/>
      <c r="M126" s="79"/>
      <c r="N126" s="190"/>
      <c r="O126" s="80"/>
      <c r="P126" s="191">
        <f>P127</f>
        <v>0</v>
      </c>
      <c r="Q126" s="80"/>
      <c r="R126" s="191">
        <f>R127</f>
        <v>0</v>
      </c>
      <c r="S126" s="80"/>
      <c r="T126" s="192">
        <f>T127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79</v>
      </c>
      <c r="AU126" s="18" t="s">
        <v>109</v>
      </c>
      <c r="BK126" s="193">
        <f>BK127</f>
        <v>0</v>
      </c>
    </row>
    <row r="127" spans="1:63" s="12" customFormat="1" ht="25.9" customHeight="1">
      <c r="B127" s="194"/>
      <c r="C127" s="195"/>
      <c r="D127" s="196" t="s">
        <v>79</v>
      </c>
      <c r="E127" s="197" t="s">
        <v>139</v>
      </c>
      <c r="F127" s="197" t="s">
        <v>140</v>
      </c>
      <c r="G127" s="195"/>
      <c r="H127" s="195"/>
      <c r="I127" s="198"/>
      <c r="J127" s="199">
        <f>BK127</f>
        <v>0</v>
      </c>
      <c r="K127" s="195"/>
      <c r="L127" s="200"/>
      <c r="M127" s="201"/>
      <c r="N127" s="202"/>
      <c r="O127" s="202"/>
      <c r="P127" s="203">
        <f>P128+P156+P179+P195+P202</f>
        <v>0</v>
      </c>
      <c r="Q127" s="202"/>
      <c r="R127" s="203">
        <f>R128+R156+R179+R195+R202</f>
        <v>0</v>
      </c>
      <c r="S127" s="202"/>
      <c r="T127" s="204">
        <f>T128+T156+T179+T195+T202</f>
        <v>0</v>
      </c>
      <c r="AR127" s="205" t="s">
        <v>37</v>
      </c>
      <c r="AT127" s="206" t="s">
        <v>79</v>
      </c>
      <c r="AU127" s="206" t="s">
        <v>80</v>
      </c>
      <c r="AY127" s="205" t="s">
        <v>141</v>
      </c>
      <c r="BK127" s="207">
        <f>BK128+BK156+BK179+BK195+BK202</f>
        <v>0</v>
      </c>
    </row>
    <row r="128" spans="1:63" s="12" customFormat="1" ht="22.9" customHeight="1">
      <c r="B128" s="194"/>
      <c r="C128" s="195"/>
      <c r="D128" s="196" t="s">
        <v>79</v>
      </c>
      <c r="E128" s="208" t="s">
        <v>37</v>
      </c>
      <c r="F128" s="208" t="s">
        <v>142</v>
      </c>
      <c r="G128" s="195"/>
      <c r="H128" s="195"/>
      <c r="I128" s="198"/>
      <c r="J128" s="209">
        <f>BK128</f>
        <v>0</v>
      </c>
      <c r="K128" s="195"/>
      <c r="L128" s="200"/>
      <c r="M128" s="201"/>
      <c r="N128" s="202"/>
      <c r="O128" s="202"/>
      <c r="P128" s="203">
        <f>SUM(P129:P155)</f>
        <v>0</v>
      </c>
      <c r="Q128" s="202"/>
      <c r="R128" s="203">
        <f>SUM(R129:R155)</f>
        <v>0</v>
      </c>
      <c r="S128" s="202"/>
      <c r="T128" s="204">
        <f>SUM(T129:T155)</f>
        <v>0</v>
      </c>
      <c r="AR128" s="205" t="s">
        <v>37</v>
      </c>
      <c r="AT128" s="206" t="s">
        <v>79</v>
      </c>
      <c r="AU128" s="206" t="s">
        <v>37</v>
      </c>
      <c r="AY128" s="205" t="s">
        <v>141</v>
      </c>
      <c r="BK128" s="207">
        <f>SUM(BK129:BK155)</f>
        <v>0</v>
      </c>
    </row>
    <row r="129" spans="1:65" s="2" customFormat="1" ht="21.75" customHeight="1">
      <c r="A129" s="35"/>
      <c r="B129" s="36"/>
      <c r="C129" s="210" t="s">
        <v>37</v>
      </c>
      <c r="D129" s="210" t="s">
        <v>143</v>
      </c>
      <c r="E129" s="211" t="s">
        <v>635</v>
      </c>
      <c r="F129" s="212" t="s">
        <v>636</v>
      </c>
      <c r="G129" s="213" t="s">
        <v>208</v>
      </c>
      <c r="H129" s="214">
        <v>397.31599999999997</v>
      </c>
      <c r="I129" s="215"/>
      <c r="J129" s="216">
        <f>ROUND(I129*H129,2)</f>
        <v>0</v>
      </c>
      <c r="K129" s="217"/>
      <c r="L129" s="40"/>
      <c r="M129" s="218" t="s">
        <v>1</v>
      </c>
      <c r="N129" s="219" t="s">
        <v>45</v>
      </c>
      <c r="O129" s="72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2" t="s">
        <v>147</v>
      </c>
      <c r="AT129" s="222" t="s">
        <v>143</v>
      </c>
      <c r="AU129" s="222" t="s">
        <v>88</v>
      </c>
      <c r="AY129" s="18" t="s">
        <v>141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8" t="s">
        <v>37</v>
      </c>
      <c r="BK129" s="223">
        <f>ROUND(I129*H129,2)</f>
        <v>0</v>
      </c>
      <c r="BL129" s="18" t="s">
        <v>147</v>
      </c>
      <c r="BM129" s="222" t="s">
        <v>637</v>
      </c>
    </row>
    <row r="130" spans="1:65" s="13" customFormat="1">
      <c r="B130" s="224"/>
      <c r="C130" s="225"/>
      <c r="D130" s="226" t="s">
        <v>149</v>
      </c>
      <c r="E130" s="227" t="s">
        <v>1</v>
      </c>
      <c r="F130" s="228" t="s">
        <v>638</v>
      </c>
      <c r="G130" s="225"/>
      <c r="H130" s="227" t="s">
        <v>1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AT130" s="234" t="s">
        <v>149</v>
      </c>
      <c r="AU130" s="234" t="s">
        <v>88</v>
      </c>
      <c r="AV130" s="13" t="s">
        <v>37</v>
      </c>
      <c r="AW130" s="13" t="s">
        <v>36</v>
      </c>
      <c r="AX130" s="13" t="s">
        <v>80</v>
      </c>
      <c r="AY130" s="234" t="s">
        <v>141</v>
      </c>
    </row>
    <row r="131" spans="1:65" s="14" customFormat="1">
      <c r="B131" s="235"/>
      <c r="C131" s="236"/>
      <c r="D131" s="226" t="s">
        <v>149</v>
      </c>
      <c r="E131" s="237" t="s">
        <v>1</v>
      </c>
      <c r="F131" s="238" t="s">
        <v>639</v>
      </c>
      <c r="G131" s="236"/>
      <c r="H131" s="239">
        <v>378.65800000000002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AT131" s="245" t="s">
        <v>149</v>
      </c>
      <c r="AU131" s="245" t="s">
        <v>88</v>
      </c>
      <c r="AV131" s="14" t="s">
        <v>88</v>
      </c>
      <c r="AW131" s="14" t="s">
        <v>36</v>
      </c>
      <c r="AX131" s="14" t="s">
        <v>80</v>
      </c>
      <c r="AY131" s="245" t="s">
        <v>141</v>
      </c>
    </row>
    <row r="132" spans="1:65" s="14" customFormat="1">
      <c r="B132" s="235"/>
      <c r="C132" s="236"/>
      <c r="D132" s="226" t="s">
        <v>149</v>
      </c>
      <c r="E132" s="237" t="s">
        <v>1</v>
      </c>
      <c r="F132" s="238" t="s">
        <v>640</v>
      </c>
      <c r="G132" s="236"/>
      <c r="H132" s="239">
        <v>14.68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AT132" s="245" t="s">
        <v>149</v>
      </c>
      <c r="AU132" s="245" t="s">
        <v>88</v>
      </c>
      <c r="AV132" s="14" t="s">
        <v>88</v>
      </c>
      <c r="AW132" s="14" t="s">
        <v>36</v>
      </c>
      <c r="AX132" s="14" t="s">
        <v>80</v>
      </c>
      <c r="AY132" s="245" t="s">
        <v>141</v>
      </c>
    </row>
    <row r="133" spans="1:65" s="14" customFormat="1">
      <c r="B133" s="235"/>
      <c r="C133" s="236"/>
      <c r="D133" s="226" t="s">
        <v>149</v>
      </c>
      <c r="E133" s="237" t="s">
        <v>1</v>
      </c>
      <c r="F133" s="238" t="s">
        <v>641</v>
      </c>
      <c r="G133" s="236"/>
      <c r="H133" s="239">
        <v>3.9780000000000002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149</v>
      </c>
      <c r="AU133" s="245" t="s">
        <v>88</v>
      </c>
      <c r="AV133" s="14" t="s">
        <v>88</v>
      </c>
      <c r="AW133" s="14" t="s">
        <v>36</v>
      </c>
      <c r="AX133" s="14" t="s">
        <v>80</v>
      </c>
      <c r="AY133" s="245" t="s">
        <v>141</v>
      </c>
    </row>
    <row r="134" spans="1:65" s="15" customFormat="1">
      <c r="B134" s="246"/>
      <c r="C134" s="247"/>
      <c r="D134" s="226" t="s">
        <v>149</v>
      </c>
      <c r="E134" s="248" t="s">
        <v>1</v>
      </c>
      <c r="F134" s="249" t="s">
        <v>155</v>
      </c>
      <c r="G134" s="247"/>
      <c r="H134" s="250">
        <v>397.31600000000003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AT134" s="256" t="s">
        <v>149</v>
      </c>
      <c r="AU134" s="256" t="s">
        <v>88</v>
      </c>
      <c r="AV134" s="15" t="s">
        <v>147</v>
      </c>
      <c r="AW134" s="15" t="s">
        <v>36</v>
      </c>
      <c r="AX134" s="15" t="s">
        <v>37</v>
      </c>
      <c r="AY134" s="256" t="s">
        <v>141</v>
      </c>
    </row>
    <row r="135" spans="1:65" s="2" customFormat="1" ht="21.75" customHeight="1">
      <c r="A135" s="35"/>
      <c r="B135" s="36"/>
      <c r="C135" s="210" t="s">
        <v>88</v>
      </c>
      <c r="D135" s="210" t="s">
        <v>143</v>
      </c>
      <c r="E135" s="211" t="s">
        <v>642</v>
      </c>
      <c r="F135" s="212" t="s">
        <v>643</v>
      </c>
      <c r="G135" s="213" t="s">
        <v>208</v>
      </c>
      <c r="H135" s="214">
        <v>8.64</v>
      </c>
      <c r="I135" s="215"/>
      <c r="J135" s="216">
        <f>ROUND(I135*H135,2)</f>
        <v>0</v>
      </c>
      <c r="K135" s="217"/>
      <c r="L135" s="40"/>
      <c r="M135" s="218" t="s">
        <v>1</v>
      </c>
      <c r="N135" s="219" t="s">
        <v>45</v>
      </c>
      <c r="O135" s="72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2" t="s">
        <v>147</v>
      </c>
      <c r="AT135" s="222" t="s">
        <v>143</v>
      </c>
      <c r="AU135" s="222" t="s">
        <v>88</v>
      </c>
      <c r="AY135" s="18" t="s">
        <v>141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8" t="s">
        <v>37</v>
      </c>
      <c r="BK135" s="223">
        <f>ROUND(I135*H135,2)</f>
        <v>0</v>
      </c>
      <c r="BL135" s="18" t="s">
        <v>147</v>
      </c>
      <c r="BM135" s="222" t="s">
        <v>644</v>
      </c>
    </row>
    <row r="136" spans="1:65" s="14" customFormat="1">
      <c r="B136" s="235"/>
      <c r="C136" s="236"/>
      <c r="D136" s="226" t="s">
        <v>149</v>
      </c>
      <c r="E136" s="237" t="s">
        <v>1</v>
      </c>
      <c r="F136" s="238" t="s">
        <v>645</v>
      </c>
      <c r="G136" s="236"/>
      <c r="H136" s="239">
        <v>8.64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AT136" s="245" t="s">
        <v>149</v>
      </c>
      <c r="AU136" s="245" t="s">
        <v>88</v>
      </c>
      <c r="AV136" s="14" t="s">
        <v>88</v>
      </c>
      <c r="AW136" s="14" t="s">
        <v>36</v>
      </c>
      <c r="AX136" s="14" t="s">
        <v>37</v>
      </c>
      <c r="AY136" s="245" t="s">
        <v>141</v>
      </c>
    </row>
    <row r="137" spans="1:65" s="2" customFormat="1" ht="21.75" customHeight="1">
      <c r="A137" s="35"/>
      <c r="B137" s="36"/>
      <c r="C137" s="210" t="s">
        <v>165</v>
      </c>
      <c r="D137" s="210" t="s">
        <v>143</v>
      </c>
      <c r="E137" s="211" t="s">
        <v>646</v>
      </c>
      <c r="F137" s="212" t="s">
        <v>647</v>
      </c>
      <c r="G137" s="213" t="s">
        <v>208</v>
      </c>
      <c r="H137" s="214">
        <v>18.149999999999999</v>
      </c>
      <c r="I137" s="215"/>
      <c r="J137" s="216">
        <f>ROUND(I137*H137,2)</f>
        <v>0</v>
      </c>
      <c r="K137" s="217"/>
      <c r="L137" s="40"/>
      <c r="M137" s="218" t="s">
        <v>1</v>
      </c>
      <c r="N137" s="219" t="s">
        <v>45</v>
      </c>
      <c r="O137" s="72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2" t="s">
        <v>147</v>
      </c>
      <c r="AT137" s="222" t="s">
        <v>143</v>
      </c>
      <c r="AU137" s="222" t="s">
        <v>88</v>
      </c>
      <c r="AY137" s="18" t="s">
        <v>141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8" t="s">
        <v>37</v>
      </c>
      <c r="BK137" s="223">
        <f>ROUND(I137*H137,2)</f>
        <v>0</v>
      </c>
      <c r="BL137" s="18" t="s">
        <v>147</v>
      </c>
      <c r="BM137" s="222" t="s">
        <v>648</v>
      </c>
    </row>
    <row r="138" spans="1:65" s="14" customFormat="1">
      <c r="B138" s="235"/>
      <c r="C138" s="236"/>
      <c r="D138" s="226" t="s">
        <v>149</v>
      </c>
      <c r="E138" s="237" t="s">
        <v>1</v>
      </c>
      <c r="F138" s="238" t="s">
        <v>645</v>
      </c>
      <c r="G138" s="236"/>
      <c r="H138" s="239">
        <v>8.64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AT138" s="245" t="s">
        <v>149</v>
      </c>
      <c r="AU138" s="245" t="s">
        <v>88</v>
      </c>
      <c r="AV138" s="14" t="s">
        <v>88</v>
      </c>
      <c r="AW138" s="14" t="s">
        <v>36</v>
      </c>
      <c r="AX138" s="14" t="s">
        <v>80</v>
      </c>
      <c r="AY138" s="245" t="s">
        <v>141</v>
      </c>
    </row>
    <row r="139" spans="1:65" s="14" customFormat="1">
      <c r="B139" s="235"/>
      <c r="C139" s="236"/>
      <c r="D139" s="226" t="s">
        <v>149</v>
      </c>
      <c r="E139" s="237" t="s">
        <v>1</v>
      </c>
      <c r="F139" s="238" t="s">
        <v>649</v>
      </c>
      <c r="G139" s="236"/>
      <c r="H139" s="239">
        <v>9.51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149</v>
      </c>
      <c r="AU139" s="245" t="s">
        <v>88</v>
      </c>
      <c r="AV139" s="14" t="s">
        <v>88</v>
      </c>
      <c r="AW139" s="14" t="s">
        <v>36</v>
      </c>
      <c r="AX139" s="14" t="s">
        <v>80</v>
      </c>
      <c r="AY139" s="245" t="s">
        <v>141</v>
      </c>
    </row>
    <row r="140" spans="1:65" s="15" customFormat="1">
      <c r="B140" s="246"/>
      <c r="C140" s="247"/>
      <c r="D140" s="226" t="s">
        <v>149</v>
      </c>
      <c r="E140" s="248" t="s">
        <v>1</v>
      </c>
      <c r="F140" s="249" t="s">
        <v>155</v>
      </c>
      <c r="G140" s="247"/>
      <c r="H140" s="250">
        <v>18.149999999999999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AT140" s="256" t="s">
        <v>149</v>
      </c>
      <c r="AU140" s="256" t="s">
        <v>88</v>
      </c>
      <c r="AV140" s="15" t="s">
        <v>147</v>
      </c>
      <c r="AW140" s="15" t="s">
        <v>36</v>
      </c>
      <c r="AX140" s="15" t="s">
        <v>37</v>
      </c>
      <c r="AY140" s="256" t="s">
        <v>141</v>
      </c>
    </row>
    <row r="141" spans="1:65" s="2" customFormat="1" ht="21.75" customHeight="1">
      <c r="A141" s="35"/>
      <c r="B141" s="36"/>
      <c r="C141" s="210" t="s">
        <v>147</v>
      </c>
      <c r="D141" s="210" t="s">
        <v>143</v>
      </c>
      <c r="E141" s="211" t="s">
        <v>650</v>
      </c>
      <c r="F141" s="212" t="s">
        <v>651</v>
      </c>
      <c r="G141" s="213" t="s">
        <v>208</v>
      </c>
      <c r="H141" s="214">
        <v>611.51800000000003</v>
      </c>
      <c r="I141" s="215"/>
      <c r="J141" s="216">
        <f>ROUND(I141*H141,2)</f>
        <v>0</v>
      </c>
      <c r="K141" s="217"/>
      <c r="L141" s="40"/>
      <c r="M141" s="218" t="s">
        <v>1</v>
      </c>
      <c r="N141" s="219" t="s">
        <v>45</v>
      </c>
      <c r="O141" s="72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2" t="s">
        <v>147</v>
      </c>
      <c r="AT141" s="222" t="s">
        <v>143</v>
      </c>
      <c r="AU141" s="222" t="s">
        <v>88</v>
      </c>
      <c r="AY141" s="18" t="s">
        <v>141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8" t="s">
        <v>37</v>
      </c>
      <c r="BK141" s="223">
        <f>ROUND(I141*H141,2)</f>
        <v>0</v>
      </c>
      <c r="BL141" s="18" t="s">
        <v>147</v>
      </c>
      <c r="BM141" s="222" t="s">
        <v>652</v>
      </c>
    </row>
    <row r="142" spans="1:65" s="14" customFormat="1">
      <c r="B142" s="235"/>
      <c r="C142" s="236"/>
      <c r="D142" s="226" t="s">
        <v>149</v>
      </c>
      <c r="E142" s="237" t="s">
        <v>1</v>
      </c>
      <c r="F142" s="238" t="s">
        <v>653</v>
      </c>
      <c r="G142" s="236"/>
      <c r="H142" s="239">
        <v>378.65800000000002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AT142" s="245" t="s">
        <v>149</v>
      </c>
      <c r="AU142" s="245" t="s">
        <v>88</v>
      </c>
      <c r="AV142" s="14" t="s">
        <v>88</v>
      </c>
      <c r="AW142" s="14" t="s">
        <v>36</v>
      </c>
      <c r="AX142" s="14" t="s">
        <v>80</v>
      </c>
      <c r="AY142" s="245" t="s">
        <v>141</v>
      </c>
    </row>
    <row r="143" spans="1:65" s="14" customFormat="1" ht="22.5">
      <c r="B143" s="235"/>
      <c r="C143" s="236"/>
      <c r="D143" s="226" t="s">
        <v>149</v>
      </c>
      <c r="E143" s="237" t="s">
        <v>1</v>
      </c>
      <c r="F143" s="238" t="s">
        <v>654</v>
      </c>
      <c r="G143" s="236"/>
      <c r="H143" s="239">
        <v>232.86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149</v>
      </c>
      <c r="AU143" s="245" t="s">
        <v>88</v>
      </c>
      <c r="AV143" s="14" t="s">
        <v>88</v>
      </c>
      <c r="AW143" s="14" t="s">
        <v>36</v>
      </c>
      <c r="AX143" s="14" t="s">
        <v>80</v>
      </c>
      <c r="AY143" s="245" t="s">
        <v>141</v>
      </c>
    </row>
    <row r="144" spans="1:65" s="15" customFormat="1">
      <c r="B144" s="246"/>
      <c r="C144" s="247"/>
      <c r="D144" s="226" t="s">
        <v>149</v>
      </c>
      <c r="E144" s="248" t="s">
        <v>1</v>
      </c>
      <c r="F144" s="249" t="s">
        <v>155</v>
      </c>
      <c r="G144" s="247"/>
      <c r="H144" s="250">
        <v>611.51800000000003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AT144" s="256" t="s">
        <v>149</v>
      </c>
      <c r="AU144" s="256" t="s">
        <v>88</v>
      </c>
      <c r="AV144" s="15" t="s">
        <v>147</v>
      </c>
      <c r="AW144" s="15" t="s">
        <v>36</v>
      </c>
      <c r="AX144" s="15" t="s">
        <v>37</v>
      </c>
      <c r="AY144" s="256" t="s">
        <v>141</v>
      </c>
    </row>
    <row r="145" spans="1:65" s="2" customFormat="1" ht="16.5" customHeight="1">
      <c r="A145" s="35"/>
      <c r="B145" s="36"/>
      <c r="C145" s="210" t="s">
        <v>174</v>
      </c>
      <c r="D145" s="210" t="s">
        <v>143</v>
      </c>
      <c r="E145" s="211" t="s">
        <v>655</v>
      </c>
      <c r="F145" s="212" t="s">
        <v>656</v>
      </c>
      <c r="G145" s="213" t="s">
        <v>208</v>
      </c>
      <c r="H145" s="214">
        <v>232.86</v>
      </c>
      <c r="I145" s="215"/>
      <c r="J145" s="216">
        <f>ROUND(I145*H145,2)</f>
        <v>0</v>
      </c>
      <c r="K145" s="217"/>
      <c r="L145" s="40"/>
      <c r="M145" s="218" t="s">
        <v>1</v>
      </c>
      <c r="N145" s="219" t="s">
        <v>45</v>
      </c>
      <c r="O145" s="72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2" t="s">
        <v>147</v>
      </c>
      <c r="AT145" s="222" t="s">
        <v>143</v>
      </c>
      <c r="AU145" s="222" t="s">
        <v>88</v>
      </c>
      <c r="AY145" s="18" t="s">
        <v>141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8" t="s">
        <v>37</v>
      </c>
      <c r="BK145" s="223">
        <f>ROUND(I145*H145,2)</f>
        <v>0</v>
      </c>
      <c r="BL145" s="18" t="s">
        <v>147</v>
      </c>
      <c r="BM145" s="222" t="s">
        <v>657</v>
      </c>
    </row>
    <row r="146" spans="1:65" s="14" customFormat="1" ht="22.5">
      <c r="B146" s="235"/>
      <c r="C146" s="236"/>
      <c r="D146" s="226" t="s">
        <v>149</v>
      </c>
      <c r="E146" s="237" t="s">
        <v>1</v>
      </c>
      <c r="F146" s="238" t="s">
        <v>654</v>
      </c>
      <c r="G146" s="236"/>
      <c r="H146" s="239">
        <v>232.86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AT146" s="245" t="s">
        <v>149</v>
      </c>
      <c r="AU146" s="245" t="s">
        <v>88</v>
      </c>
      <c r="AV146" s="14" t="s">
        <v>88</v>
      </c>
      <c r="AW146" s="14" t="s">
        <v>36</v>
      </c>
      <c r="AX146" s="14" t="s">
        <v>37</v>
      </c>
      <c r="AY146" s="245" t="s">
        <v>141</v>
      </c>
    </row>
    <row r="147" spans="1:65" s="2" customFormat="1" ht="21.75" customHeight="1">
      <c r="A147" s="35"/>
      <c r="B147" s="36"/>
      <c r="C147" s="210" t="s">
        <v>179</v>
      </c>
      <c r="D147" s="210" t="s">
        <v>143</v>
      </c>
      <c r="E147" s="211" t="s">
        <v>658</v>
      </c>
      <c r="F147" s="212" t="s">
        <v>659</v>
      </c>
      <c r="G147" s="213" t="s">
        <v>146</v>
      </c>
      <c r="H147" s="214">
        <v>62.966999999999999</v>
      </c>
      <c r="I147" s="215"/>
      <c r="J147" s="216">
        <f>ROUND(I147*H147,2)</f>
        <v>0</v>
      </c>
      <c r="K147" s="217"/>
      <c r="L147" s="40"/>
      <c r="M147" s="218" t="s">
        <v>1</v>
      </c>
      <c r="N147" s="219" t="s">
        <v>45</v>
      </c>
      <c r="O147" s="72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2" t="s">
        <v>147</v>
      </c>
      <c r="AT147" s="222" t="s">
        <v>143</v>
      </c>
      <c r="AU147" s="222" t="s">
        <v>88</v>
      </c>
      <c r="AY147" s="18" t="s">
        <v>141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8" t="s">
        <v>37</v>
      </c>
      <c r="BK147" s="223">
        <f>ROUND(I147*H147,2)</f>
        <v>0</v>
      </c>
      <c r="BL147" s="18" t="s">
        <v>147</v>
      </c>
      <c r="BM147" s="222" t="s">
        <v>660</v>
      </c>
    </row>
    <row r="148" spans="1:65" s="14" customFormat="1">
      <c r="B148" s="235"/>
      <c r="C148" s="236"/>
      <c r="D148" s="226" t="s">
        <v>149</v>
      </c>
      <c r="E148" s="237" t="s">
        <v>1</v>
      </c>
      <c r="F148" s="238" t="s">
        <v>661</v>
      </c>
      <c r="G148" s="236"/>
      <c r="H148" s="239">
        <v>62.966999999999999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149</v>
      </c>
      <c r="AU148" s="245" t="s">
        <v>88</v>
      </c>
      <c r="AV148" s="14" t="s">
        <v>88</v>
      </c>
      <c r="AW148" s="14" t="s">
        <v>36</v>
      </c>
      <c r="AX148" s="14" t="s">
        <v>37</v>
      </c>
      <c r="AY148" s="245" t="s">
        <v>141</v>
      </c>
    </row>
    <row r="149" spans="1:65" s="2" customFormat="1" ht="21.75" customHeight="1">
      <c r="A149" s="35"/>
      <c r="B149" s="36"/>
      <c r="C149" s="210" t="s">
        <v>183</v>
      </c>
      <c r="D149" s="210" t="s">
        <v>143</v>
      </c>
      <c r="E149" s="211" t="s">
        <v>175</v>
      </c>
      <c r="F149" s="212" t="s">
        <v>176</v>
      </c>
      <c r="G149" s="213" t="s">
        <v>146</v>
      </c>
      <c r="H149" s="214">
        <v>62.97</v>
      </c>
      <c r="I149" s="215"/>
      <c r="J149" s="216">
        <f>ROUND(I149*H149,2)</f>
        <v>0</v>
      </c>
      <c r="K149" s="217"/>
      <c r="L149" s="40"/>
      <c r="M149" s="218" t="s">
        <v>1</v>
      </c>
      <c r="N149" s="219" t="s">
        <v>45</v>
      </c>
      <c r="O149" s="72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2" t="s">
        <v>147</v>
      </c>
      <c r="AT149" s="222" t="s">
        <v>143</v>
      </c>
      <c r="AU149" s="222" t="s">
        <v>88</v>
      </c>
      <c r="AY149" s="18" t="s">
        <v>141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8" t="s">
        <v>37</v>
      </c>
      <c r="BK149" s="223">
        <f>ROUND(I149*H149,2)</f>
        <v>0</v>
      </c>
      <c r="BL149" s="18" t="s">
        <v>147</v>
      </c>
      <c r="BM149" s="222" t="s">
        <v>662</v>
      </c>
    </row>
    <row r="150" spans="1:65" s="2" customFormat="1" ht="16.5" customHeight="1">
      <c r="A150" s="35"/>
      <c r="B150" s="36"/>
      <c r="C150" s="210" t="s">
        <v>187</v>
      </c>
      <c r="D150" s="210" t="s">
        <v>143</v>
      </c>
      <c r="E150" s="211" t="s">
        <v>180</v>
      </c>
      <c r="F150" s="212" t="s">
        <v>181</v>
      </c>
      <c r="G150" s="213" t="s">
        <v>146</v>
      </c>
      <c r="H150" s="214">
        <v>62.97</v>
      </c>
      <c r="I150" s="215"/>
      <c r="J150" s="216">
        <f>ROUND(I150*H150,2)</f>
        <v>0</v>
      </c>
      <c r="K150" s="217"/>
      <c r="L150" s="40"/>
      <c r="M150" s="218" t="s">
        <v>1</v>
      </c>
      <c r="N150" s="219" t="s">
        <v>45</v>
      </c>
      <c r="O150" s="72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2" t="s">
        <v>147</v>
      </c>
      <c r="AT150" s="222" t="s">
        <v>143</v>
      </c>
      <c r="AU150" s="222" t="s">
        <v>88</v>
      </c>
      <c r="AY150" s="18" t="s">
        <v>141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8" t="s">
        <v>37</v>
      </c>
      <c r="BK150" s="223">
        <f>ROUND(I150*H150,2)</f>
        <v>0</v>
      </c>
      <c r="BL150" s="18" t="s">
        <v>147</v>
      </c>
      <c r="BM150" s="222" t="s">
        <v>663</v>
      </c>
    </row>
    <row r="151" spans="1:65" s="2" customFormat="1" ht="16.5" customHeight="1">
      <c r="A151" s="35"/>
      <c r="B151" s="36"/>
      <c r="C151" s="210" t="s">
        <v>193</v>
      </c>
      <c r="D151" s="210" t="s">
        <v>143</v>
      </c>
      <c r="E151" s="211" t="s">
        <v>184</v>
      </c>
      <c r="F151" s="212" t="s">
        <v>185</v>
      </c>
      <c r="G151" s="213" t="s">
        <v>146</v>
      </c>
      <c r="H151" s="214">
        <v>62.97</v>
      </c>
      <c r="I151" s="215"/>
      <c r="J151" s="216">
        <f>ROUND(I151*H151,2)</f>
        <v>0</v>
      </c>
      <c r="K151" s="217"/>
      <c r="L151" s="40"/>
      <c r="M151" s="218" t="s">
        <v>1</v>
      </c>
      <c r="N151" s="219" t="s">
        <v>45</v>
      </c>
      <c r="O151" s="72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2" t="s">
        <v>147</v>
      </c>
      <c r="AT151" s="222" t="s">
        <v>143</v>
      </c>
      <c r="AU151" s="222" t="s">
        <v>88</v>
      </c>
      <c r="AY151" s="18" t="s">
        <v>141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8" t="s">
        <v>37</v>
      </c>
      <c r="BK151" s="223">
        <f>ROUND(I151*H151,2)</f>
        <v>0</v>
      </c>
      <c r="BL151" s="18" t="s">
        <v>147</v>
      </c>
      <c r="BM151" s="222" t="s">
        <v>664</v>
      </c>
    </row>
    <row r="152" spans="1:65" s="2" customFormat="1" ht="21.75" customHeight="1">
      <c r="A152" s="35"/>
      <c r="B152" s="36"/>
      <c r="C152" s="210" t="s">
        <v>198</v>
      </c>
      <c r="D152" s="210" t="s">
        <v>143</v>
      </c>
      <c r="E152" s="211" t="s">
        <v>188</v>
      </c>
      <c r="F152" s="212" t="s">
        <v>189</v>
      </c>
      <c r="G152" s="213" t="s">
        <v>190</v>
      </c>
      <c r="H152" s="214">
        <v>125.94</v>
      </c>
      <c r="I152" s="215"/>
      <c r="J152" s="216">
        <f>ROUND(I152*H152,2)</f>
        <v>0</v>
      </c>
      <c r="K152" s="217"/>
      <c r="L152" s="40"/>
      <c r="M152" s="218" t="s">
        <v>1</v>
      </c>
      <c r="N152" s="219" t="s">
        <v>45</v>
      </c>
      <c r="O152" s="72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2" t="s">
        <v>147</v>
      </c>
      <c r="AT152" s="222" t="s">
        <v>143</v>
      </c>
      <c r="AU152" s="222" t="s">
        <v>88</v>
      </c>
      <c r="AY152" s="18" t="s">
        <v>141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8" t="s">
        <v>37</v>
      </c>
      <c r="BK152" s="223">
        <f>ROUND(I152*H152,2)</f>
        <v>0</v>
      </c>
      <c r="BL152" s="18" t="s">
        <v>147</v>
      </c>
      <c r="BM152" s="222" t="s">
        <v>665</v>
      </c>
    </row>
    <row r="153" spans="1:65" s="14" customFormat="1">
      <c r="B153" s="235"/>
      <c r="C153" s="236"/>
      <c r="D153" s="226" t="s">
        <v>149</v>
      </c>
      <c r="E153" s="237" t="s">
        <v>1</v>
      </c>
      <c r="F153" s="238" t="s">
        <v>666</v>
      </c>
      <c r="G153" s="236"/>
      <c r="H153" s="239">
        <v>125.94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149</v>
      </c>
      <c r="AU153" s="245" t="s">
        <v>88</v>
      </c>
      <c r="AV153" s="14" t="s">
        <v>88</v>
      </c>
      <c r="AW153" s="14" t="s">
        <v>36</v>
      </c>
      <c r="AX153" s="14" t="s">
        <v>37</v>
      </c>
      <c r="AY153" s="245" t="s">
        <v>141</v>
      </c>
    </row>
    <row r="154" spans="1:65" s="2" customFormat="1" ht="16.5" customHeight="1">
      <c r="A154" s="35"/>
      <c r="B154" s="36"/>
      <c r="C154" s="210" t="s">
        <v>205</v>
      </c>
      <c r="D154" s="210" t="s">
        <v>143</v>
      </c>
      <c r="E154" s="211" t="s">
        <v>667</v>
      </c>
      <c r="F154" s="212" t="s">
        <v>668</v>
      </c>
      <c r="G154" s="213" t="s">
        <v>208</v>
      </c>
      <c r="H154" s="214">
        <v>629.66999999999996</v>
      </c>
      <c r="I154" s="215"/>
      <c r="J154" s="216">
        <f>ROUND(I154*H154,2)</f>
        <v>0</v>
      </c>
      <c r="K154" s="217"/>
      <c r="L154" s="40"/>
      <c r="M154" s="218" t="s">
        <v>1</v>
      </c>
      <c r="N154" s="219" t="s">
        <v>45</v>
      </c>
      <c r="O154" s="72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2" t="s">
        <v>147</v>
      </c>
      <c r="AT154" s="222" t="s">
        <v>143</v>
      </c>
      <c r="AU154" s="222" t="s">
        <v>88</v>
      </c>
      <c r="AY154" s="18" t="s">
        <v>141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8" t="s">
        <v>37</v>
      </c>
      <c r="BK154" s="223">
        <f>ROUND(I154*H154,2)</f>
        <v>0</v>
      </c>
      <c r="BL154" s="18" t="s">
        <v>147</v>
      </c>
      <c r="BM154" s="222" t="s">
        <v>669</v>
      </c>
    </row>
    <row r="155" spans="1:65" s="14" customFormat="1">
      <c r="B155" s="235"/>
      <c r="C155" s="236"/>
      <c r="D155" s="226" t="s">
        <v>149</v>
      </c>
      <c r="E155" s="237" t="s">
        <v>1</v>
      </c>
      <c r="F155" s="238" t="s">
        <v>670</v>
      </c>
      <c r="G155" s="236"/>
      <c r="H155" s="239">
        <v>629.66999999999996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AT155" s="245" t="s">
        <v>149</v>
      </c>
      <c r="AU155" s="245" t="s">
        <v>88</v>
      </c>
      <c r="AV155" s="14" t="s">
        <v>88</v>
      </c>
      <c r="AW155" s="14" t="s">
        <v>36</v>
      </c>
      <c r="AX155" s="14" t="s">
        <v>37</v>
      </c>
      <c r="AY155" s="245" t="s">
        <v>141</v>
      </c>
    </row>
    <row r="156" spans="1:65" s="12" customFormat="1" ht="22.9" customHeight="1">
      <c r="B156" s="194"/>
      <c r="C156" s="195"/>
      <c r="D156" s="196" t="s">
        <v>79</v>
      </c>
      <c r="E156" s="208" t="s">
        <v>174</v>
      </c>
      <c r="F156" s="208" t="s">
        <v>671</v>
      </c>
      <c r="G156" s="195"/>
      <c r="H156" s="195"/>
      <c r="I156" s="198"/>
      <c r="J156" s="209">
        <f>BK156</f>
        <v>0</v>
      </c>
      <c r="K156" s="195"/>
      <c r="L156" s="200"/>
      <c r="M156" s="201"/>
      <c r="N156" s="202"/>
      <c r="O156" s="202"/>
      <c r="P156" s="203">
        <f>SUM(P157:P178)</f>
        <v>0</v>
      </c>
      <c r="Q156" s="202"/>
      <c r="R156" s="203">
        <f>SUM(R157:R178)</f>
        <v>0</v>
      </c>
      <c r="S156" s="202"/>
      <c r="T156" s="204">
        <f>SUM(T157:T178)</f>
        <v>0</v>
      </c>
      <c r="AR156" s="205" t="s">
        <v>37</v>
      </c>
      <c r="AT156" s="206" t="s">
        <v>79</v>
      </c>
      <c r="AU156" s="206" t="s">
        <v>37</v>
      </c>
      <c r="AY156" s="205" t="s">
        <v>141</v>
      </c>
      <c r="BK156" s="207">
        <f>SUM(BK157:BK178)</f>
        <v>0</v>
      </c>
    </row>
    <row r="157" spans="1:65" s="2" customFormat="1" ht="21.75" customHeight="1">
      <c r="A157" s="35"/>
      <c r="B157" s="36"/>
      <c r="C157" s="210" t="s">
        <v>212</v>
      </c>
      <c r="D157" s="210" t="s">
        <v>143</v>
      </c>
      <c r="E157" s="211" t="s">
        <v>672</v>
      </c>
      <c r="F157" s="212" t="s">
        <v>673</v>
      </c>
      <c r="G157" s="213" t="s">
        <v>208</v>
      </c>
      <c r="H157" s="214">
        <v>18.149999999999999</v>
      </c>
      <c r="I157" s="215"/>
      <c r="J157" s="216">
        <f>ROUND(I157*H157,2)</f>
        <v>0</v>
      </c>
      <c r="K157" s="217"/>
      <c r="L157" s="40"/>
      <c r="M157" s="218" t="s">
        <v>1</v>
      </c>
      <c r="N157" s="219" t="s">
        <v>45</v>
      </c>
      <c r="O157" s="72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2" t="s">
        <v>147</v>
      </c>
      <c r="AT157" s="222" t="s">
        <v>143</v>
      </c>
      <c r="AU157" s="222" t="s">
        <v>88</v>
      </c>
      <c r="AY157" s="18" t="s">
        <v>141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8" t="s">
        <v>37</v>
      </c>
      <c r="BK157" s="223">
        <f>ROUND(I157*H157,2)</f>
        <v>0</v>
      </c>
      <c r="BL157" s="18" t="s">
        <v>147</v>
      </c>
      <c r="BM157" s="222" t="s">
        <v>674</v>
      </c>
    </row>
    <row r="158" spans="1:65" s="2" customFormat="1" ht="21.75" customHeight="1">
      <c r="A158" s="35"/>
      <c r="B158" s="36"/>
      <c r="C158" s="210" t="s">
        <v>221</v>
      </c>
      <c r="D158" s="210" t="s">
        <v>143</v>
      </c>
      <c r="E158" s="211" t="s">
        <v>675</v>
      </c>
      <c r="F158" s="212" t="s">
        <v>676</v>
      </c>
      <c r="G158" s="213" t="s">
        <v>208</v>
      </c>
      <c r="H158" s="214">
        <v>611.52</v>
      </c>
      <c r="I158" s="215"/>
      <c r="J158" s="216">
        <f>ROUND(I158*H158,2)</f>
        <v>0</v>
      </c>
      <c r="K158" s="217"/>
      <c r="L158" s="40"/>
      <c r="M158" s="218" t="s">
        <v>1</v>
      </c>
      <c r="N158" s="219" t="s">
        <v>45</v>
      </c>
      <c r="O158" s="72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2" t="s">
        <v>147</v>
      </c>
      <c r="AT158" s="222" t="s">
        <v>143</v>
      </c>
      <c r="AU158" s="222" t="s">
        <v>88</v>
      </c>
      <c r="AY158" s="18" t="s">
        <v>141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8" t="s">
        <v>37</v>
      </c>
      <c r="BK158" s="223">
        <f>ROUND(I158*H158,2)</f>
        <v>0</v>
      </c>
      <c r="BL158" s="18" t="s">
        <v>147</v>
      </c>
      <c r="BM158" s="222" t="s">
        <v>677</v>
      </c>
    </row>
    <row r="159" spans="1:65" s="2" customFormat="1" ht="16.5" customHeight="1">
      <c r="A159" s="35"/>
      <c r="B159" s="36"/>
      <c r="C159" s="210" t="s">
        <v>225</v>
      </c>
      <c r="D159" s="210" t="s">
        <v>143</v>
      </c>
      <c r="E159" s="211" t="s">
        <v>678</v>
      </c>
      <c r="F159" s="212" t="s">
        <v>679</v>
      </c>
      <c r="G159" s="213" t="s">
        <v>208</v>
      </c>
      <c r="H159" s="214">
        <v>611.52</v>
      </c>
      <c r="I159" s="215"/>
      <c r="J159" s="216">
        <f>ROUND(I159*H159,2)</f>
        <v>0</v>
      </c>
      <c r="K159" s="217"/>
      <c r="L159" s="40"/>
      <c r="M159" s="218" t="s">
        <v>1</v>
      </c>
      <c r="N159" s="219" t="s">
        <v>45</v>
      </c>
      <c r="O159" s="72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2" t="s">
        <v>147</v>
      </c>
      <c r="AT159" s="222" t="s">
        <v>143</v>
      </c>
      <c r="AU159" s="222" t="s">
        <v>88</v>
      </c>
      <c r="AY159" s="18" t="s">
        <v>141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8" t="s">
        <v>37</v>
      </c>
      <c r="BK159" s="223">
        <f>ROUND(I159*H159,2)</f>
        <v>0</v>
      </c>
      <c r="BL159" s="18" t="s">
        <v>147</v>
      </c>
      <c r="BM159" s="222" t="s">
        <v>680</v>
      </c>
    </row>
    <row r="160" spans="1:65" s="2" customFormat="1" ht="21.75" customHeight="1">
      <c r="A160" s="35"/>
      <c r="B160" s="36"/>
      <c r="C160" s="210" t="s">
        <v>8</v>
      </c>
      <c r="D160" s="210" t="s">
        <v>143</v>
      </c>
      <c r="E160" s="211" t="s">
        <v>681</v>
      </c>
      <c r="F160" s="212" t="s">
        <v>682</v>
      </c>
      <c r="G160" s="213" t="s">
        <v>208</v>
      </c>
      <c r="H160" s="214">
        <v>16.75</v>
      </c>
      <c r="I160" s="215"/>
      <c r="J160" s="216">
        <f>ROUND(I160*H160,2)</f>
        <v>0</v>
      </c>
      <c r="K160" s="217"/>
      <c r="L160" s="40"/>
      <c r="M160" s="218" t="s">
        <v>1</v>
      </c>
      <c r="N160" s="219" t="s">
        <v>45</v>
      </c>
      <c r="O160" s="72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2" t="s">
        <v>147</v>
      </c>
      <c r="AT160" s="222" t="s">
        <v>143</v>
      </c>
      <c r="AU160" s="222" t="s">
        <v>88</v>
      </c>
      <c r="AY160" s="18" t="s">
        <v>141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8" t="s">
        <v>37</v>
      </c>
      <c r="BK160" s="223">
        <f>ROUND(I160*H160,2)</f>
        <v>0</v>
      </c>
      <c r="BL160" s="18" t="s">
        <v>147</v>
      </c>
      <c r="BM160" s="222" t="s">
        <v>683</v>
      </c>
    </row>
    <row r="161" spans="1:65" s="14" customFormat="1">
      <c r="B161" s="235"/>
      <c r="C161" s="236"/>
      <c r="D161" s="226" t="s">
        <v>149</v>
      </c>
      <c r="E161" s="237" t="s">
        <v>1</v>
      </c>
      <c r="F161" s="238" t="s">
        <v>684</v>
      </c>
      <c r="G161" s="236"/>
      <c r="H161" s="239">
        <v>16.75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AT161" s="245" t="s">
        <v>149</v>
      </c>
      <c r="AU161" s="245" t="s">
        <v>88</v>
      </c>
      <c r="AV161" s="14" t="s">
        <v>88</v>
      </c>
      <c r="AW161" s="14" t="s">
        <v>36</v>
      </c>
      <c r="AX161" s="14" t="s">
        <v>37</v>
      </c>
      <c r="AY161" s="245" t="s">
        <v>141</v>
      </c>
    </row>
    <row r="162" spans="1:65" s="2" customFormat="1" ht="16.5" customHeight="1">
      <c r="A162" s="35"/>
      <c r="B162" s="36"/>
      <c r="C162" s="257" t="s">
        <v>249</v>
      </c>
      <c r="D162" s="257" t="s">
        <v>199</v>
      </c>
      <c r="E162" s="258" t="s">
        <v>685</v>
      </c>
      <c r="F162" s="259" t="s">
        <v>686</v>
      </c>
      <c r="G162" s="260" t="s">
        <v>208</v>
      </c>
      <c r="H162" s="261">
        <v>18.425000000000001</v>
      </c>
      <c r="I162" s="262"/>
      <c r="J162" s="263">
        <f>ROUND(I162*H162,2)</f>
        <v>0</v>
      </c>
      <c r="K162" s="264"/>
      <c r="L162" s="265"/>
      <c r="M162" s="266" t="s">
        <v>1</v>
      </c>
      <c r="N162" s="267" t="s">
        <v>45</v>
      </c>
      <c r="O162" s="72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2" t="s">
        <v>187</v>
      </c>
      <c r="AT162" s="222" t="s">
        <v>199</v>
      </c>
      <c r="AU162" s="222" t="s">
        <v>88</v>
      </c>
      <c r="AY162" s="18" t="s">
        <v>141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8" t="s">
        <v>37</v>
      </c>
      <c r="BK162" s="223">
        <f>ROUND(I162*H162,2)</f>
        <v>0</v>
      </c>
      <c r="BL162" s="18" t="s">
        <v>147</v>
      </c>
      <c r="BM162" s="222" t="s">
        <v>687</v>
      </c>
    </row>
    <row r="163" spans="1:65" s="14" customFormat="1">
      <c r="B163" s="235"/>
      <c r="C163" s="236"/>
      <c r="D163" s="226" t="s">
        <v>149</v>
      </c>
      <c r="E163" s="237" t="s">
        <v>1</v>
      </c>
      <c r="F163" s="238" t="s">
        <v>688</v>
      </c>
      <c r="G163" s="236"/>
      <c r="H163" s="239">
        <v>18.425000000000001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149</v>
      </c>
      <c r="AU163" s="245" t="s">
        <v>88</v>
      </c>
      <c r="AV163" s="14" t="s">
        <v>88</v>
      </c>
      <c r="AW163" s="14" t="s">
        <v>36</v>
      </c>
      <c r="AX163" s="14" t="s">
        <v>37</v>
      </c>
      <c r="AY163" s="245" t="s">
        <v>141</v>
      </c>
    </row>
    <row r="164" spans="1:65" s="2" customFormat="1" ht="21.75" customHeight="1">
      <c r="A164" s="35"/>
      <c r="B164" s="36"/>
      <c r="C164" s="210" t="s">
        <v>254</v>
      </c>
      <c r="D164" s="210" t="s">
        <v>143</v>
      </c>
      <c r="E164" s="211" t="s">
        <v>689</v>
      </c>
      <c r="F164" s="212" t="s">
        <v>690</v>
      </c>
      <c r="G164" s="213" t="s">
        <v>208</v>
      </c>
      <c r="H164" s="214">
        <v>611.51800000000003</v>
      </c>
      <c r="I164" s="215"/>
      <c r="J164" s="216">
        <f>ROUND(I164*H164,2)</f>
        <v>0</v>
      </c>
      <c r="K164" s="217"/>
      <c r="L164" s="40"/>
      <c r="M164" s="218" t="s">
        <v>1</v>
      </c>
      <c r="N164" s="219" t="s">
        <v>45</v>
      </c>
      <c r="O164" s="72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2" t="s">
        <v>147</v>
      </c>
      <c r="AT164" s="222" t="s">
        <v>143</v>
      </c>
      <c r="AU164" s="222" t="s">
        <v>88</v>
      </c>
      <c r="AY164" s="18" t="s">
        <v>141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8" t="s">
        <v>37</v>
      </c>
      <c r="BK164" s="223">
        <f>ROUND(I164*H164,2)</f>
        <v>0</v>
      </c>
      <c r="BL164" s="18" t="s">
        <v>147</v>
      </c>
      <c r="BM164" s="222" t="s">
        <v>691</v>
      </c>
    </row>
    <row r="165" spans="1:65" s="14" customFormat="1">
      <c r="B165" s="235"/>
      <c r="C165" s="236"/>
      <c r="D165" s="226" t="s">
        <v>149</v>
      </c>
      <c r="E165" s="237" t="s">
        <v>1</v>
      </c>
      <c r="F165" s="238" t="s">
        <v>653</v>
      </c>
      <c r="G165" s="236"/>
      <c r="H165" s="239">
        <v>378.65800000000002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AT165" s="245" t="s">
        <v>149</v>
      </c>
      <c r="AU165" s="245" t="s">
        <v>88</v>
      </c>
      <c r="AV165" s="14" t="s">
        <v>88</v>
      </c>
      <c r="AW165" s="14" t="s">
        <v>36</v>
      </c>
      <c r="AX165" s="14" t="s">
        <v>80</v>
      </c>
      <c r="AY165" s="245" t="s">
        <v>141</v>
      </c>
    </row>
    <row r="166" spans="1:65" s="14" customFormat="1">
      <c r="B166" s="235"/>
      <c r="C166" s="236"/>
      <c r="D166" s="226" t="s">
        <v>149</v>
      </c>
      <c r="E166" s="237" t="s">
        <v>1</v>
      </c>
      <c r="F166" s="238" t="s">
        <v>692</v>
      </c>
      <c r="G166" s="236"/>
      <c r="H166" s="239">
        <v>232.86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AT166" s="245" t="s">
        <v>149</v>
      </c>
      <c r="AU166" s="245" t="s">
        <v>88</v>
      </c>
      <c r="AV166" s="14" t="s">
        <v>88</v>
      </c>
      <c r="AW166" s="14" t="s">
        <v>36</v>
      </c>
      <c r="AX166" s="14" t="s">
        <v>80</v>
      </c>
      <c r="AY166" s="245" t="s">
        <v>141</v>
      </c>
    </row>
    <row r="167" spans="1:65" s="15" customFormat="1">
      <c r="B167" s="246"/>
      <c r="C167" s="247"/>
      <c r="D167" s="226" t="s">
        <v>149</v>
      </c>
      <c r="E167" s="248" t="s">
        <v>1</v>
      </c>
      <c r="F167" s="249" t="s">
        <v>155</v>
      </c>
      <c r="G167" s="247"/>
      <c r="H167" s="250">
        <v>611.51800000000003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AT167" s="256" t="s">
        <v>149</v>
      </c>
      <c r="AU167" s="256" t="s">
        <v>88</v>
      </c>
      <c r="AV167" s="15" t="s">
        <v>147</v>
      </c>
      <c r="AW167" s="15" t="s">
        <v>36</v>
      </c>
      <c r="AX167" s="15" t="s">
        <v>37</v>
      </c>
      <c r="AY167" s="256" t="s">
        <v>141</v>
      </c>
    </row>
    <row r="168" spans="1:65" s="2" customFormat="1" ht="16.5" customHeight="1">
      <c r="A168" s="35"/>
      <c r="B168" s="36"/>
      <c r="C168" s="257" t="s">
        <v>263</v>
      </c>
      <c r="D168" s="257" t="s">
        <v>199</v>
      </c>
      <c r="E168" s="258" t="s">
        <v>693</v>
      </c>
      <c r="F168" s="259" t="s">
        <v>694</v>
      </c>
      <c r="G168" s="260" t="s">
        <v>208</v>
      </c>
      <c r="H168" s="261">
        <v>617.63300000000004</v>
      </c>
      <c r="I168" s="262"/>
      <c r="J168" s="263">
        <f>ROUND(I168*H168,2)</f>
        <v>0</v>
      </c>
      <c r="K168" s="264"/>
      <c r="L168" s="265"/>
      <c r="M168" s="266" t="s">
        <v>1</v>
      </c>
      <c r="N168" s="267" t="s">
        <v>45</v>
      </c>
      <c r="O168" s="72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2" t="s">
        <v>187</v>
      </c>
      <c r="AT168" s="222" t="s">
        <v>199</v>
      </c>
      <c r="AU168" s="222" t="s">
        <v>88</v>
      </c>
      <c r="AY168" s="18" t="s">
        <v>141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8" t="s">
        <v>37</v>
      </c>
      <c r="BK168" s="223">
        <f>ROUND(I168*H168,2)</f>
        <v>0</v>
      </c>
      <c r="BL168" s="18" t="s">
        <v>147</v>
      </c>
      <c r="BM168" s="222" t="s">
        <v>695</v>
      </c>
    </row>
    <row r="169" spans="1:65" s="14" customFormat="1">
      <c r="B169" s="235"/>
      <c r="C169" s="236"/>
      <c r="D169" s="226" t="s">
        <v>149</v>
      </c>
      <c r="E169" s="237" t="s">
        <v>1</v>
      </c>
      <c r="F169" s="238" t="s">
        <v>696</v>
      </c>
      <c r="G169" s="236"/>
      <c r="H169" s="239">
        <v>617.63300000000004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AT169" s="245" t="s">
        <v>149</v>
      </c>
      <c r="AU169" s="245" t="s">
        <v>88</v>
      </c>
      <c r="AV169" s="14" t="s">
        <v>88</v>
      </c>
      <c r="AW169" s="14" t="s">
        <v>36</v>
      </c>
      <c r="AX169" s="14" t="s">
        <v>37</v>
      </c>
      <c r="AY169" s="245" t="s">
        <v>141</v>
      </c>
    </row>
    <row r="170" spans="1:65" s="2" customFormat="1" ht="21.75" customHeight="1">
      <c r="A170" s="35"/>
      <c r="B170" s="36"/>
      <c r="C170" s="210" t="s">
        <v>269</v>
      </c>
      <c r="D170" s="210" t="s">
        <v>143</v>
      </c>
      <c r="E170" s="211" t="s">
        <v>697</v>
      </c>
      <c r="F170" s="212" t="s">
        <v>698</v>
      </c>
      <c r="G170" s="213" t="s">
        <v>208</v>
      </c>
      <c r="H170" s="214">
        <v>4.1840000000000002</v>
      </c>
      <c r="I170" s="215"/>
      <c r="J170" s="216">
        <f>ROUND(I170*H170,2)</f>
        <v>0</v>
      </c>
      <c r="K170" s="217"/>
      <c r="L170" s="40"/>
      <c r="M170" s="218" t="s">
        <v>1</v>
      </c>
      <c r="N170" s="219" t="s">
        <v>45</v>
      </c>
      <c r="O170" s="72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2" t="s">
        <v>147</v>
      </c>
      <c r="AT170" s="222" t="s">
        <v>143</v>
      </c>
      <c r="AU170" s="222" t="s">
        <v>88</v>
      </c>
      <c r="AY170" s="18" t="s">
        <v>141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8" t="s">
        <v>37</v>
      </c>
      <c r="BK170" s="223">
        <f>ROUND(I170*H170,2)</f>
        <v>0</v>
      </c>
      <c r="BL170" s="18" t="s">
        <v>147</v>
      </c>
      <c r="BM170" s="222" t="s">
        <v>699</v>
      </c>
    </row>
    <row r="171" spans="1:65" s="14" customFormat="1">
      <c r="B171" s="235"/>
      <c r="C171" s="236"/>
      <c r="D171" s="226" t="s">
        <v>149</v>
      </c>
      <c r="E171" s="237" t="s">
        <v>1</v>
      </c>
      <c r="F171" s="238" t="s">
        <v>700</v>
      </c>
      <c r="G171" s="236"/>
      <c r="H171" s="239">
        <v>4.1840000000000002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149</v>
      </c>
      <c r="AU171" s="245" t="s">
        <v>88</v>
      </c>
      <c r="AV171" s="14" t="s">
        <v>88</v>
      </c>
      <c r="AW171" s="14" t="s">
        <v>36</v>
      </c>
      <c r="AX171" s="14" t="s">
        <v>37</v>
      </c>
      <c r="AY171" s="245" t="s">
        <v>141</v>
      </c>
    </row>
    <row r="172" spans="1:65" s="2" customFormat="1" ht="16.5" customHeight="1">
      <c r="A172" s="35"/>
      <c r="B172" s="36"/>
      <c r="C172" s="257" t="s">
        <v>280</v>
      </c>
      <c r="D172" s="257" t="s">
        <v>199</v>
      </c>
      <c r="E172" s="258" t="s">
        <v>701</v>
      </c>
      <c r="F172" s="259" t="s">
        <v>702</v>
      </c>
      <c r="G172" s="260" t="s">
        <v>208</v>
      </c>
      <c r="H172" s="261">
        <v>5</v>
      </c>
      <c r="I172" s="262"/>
      <c r="J172" s="263">
        <f>ROUND(I172*H172,2)</f>
        <v>0</v>
      </c>
      <c r="K172" s="264"/>
      <c r="L172" s="265"/>
      <c r="M172" s="266" t="s">
        <v>1</v>
      </c>
      <c r="N172" s="267" t="s">
        <v>45</v>
      </c>
      <c r="O172" s="72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2" t="s">
        <v>187</v>
      </c>
      <c r="AT172" s="222" t="s">
        <v>199</v>
      </c>
      <c r="AU172" s="222" t="s">
        <v>88</v>
      </c>
      <c r="AY172" s="18" t="s">
        <v>141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8" t="s">
        <v>37</v>
      </c>
      <c r="BK172" s="223">
        <f>ROUND(I172*H172,2)</f>
        <v>0</v>
      </c>
      <c r="BL172" s="18" t="s">
        <v>147</v>
      </c>
      <c r="BM172" s="222" t="s">
        <v>703</v>
      </c>
    </row>
    <row r="173" spans="1:65" s="2" customFormat="1" ht="21.75" customHeight="1">
      <c r="A173" s="35"/>
      <c r="B173" s="36"/>
      <c r="C173" s="210" t="s">
        <v>7</v>
      </c>
      <c r="D173" s="210" t="s">
        <v>143</v>
      </c>
      <c r="E173" s="211" t="s">
        <v>704</v>
      </c>
      <c r="F173" s="212" t="s">
        <v>705</v>
      </c>
      <c r="G173" s="213" t="s">
        <v>208</v>
      </c>
      <c r="H173" s="214">
        <v>18.149999999999999</v>
      </c>
      <c r="I173" s="215"/>
      <c r="J173" s="216">
        <f>ROUND(I173*H173,2)</f>
        <v>0</v>
      </c>
      <c r="K173" s="217"/>
      <c r="L173" s="40"/>
      <c r="M173" s="218" t="s">
        <v>1</v>
      </c>
      <c r="N173" s="219" t="s">
        <v>45</v>
      </c>
      <c r="O173" s="72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2" t="s">
        <v>147</v>
      </c>
      <c r="AT173" s="222" t="s">
        <v>143</v>
      </c>
      <c r="AU173" s="222" t="s">
        <v>88</v>
      </c>
      <c r="AY173" s="18" t="s">
        <v>141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8" t="s">
        <v>37</v>
      </c>
      <c r="BK173" s="223">
        <f>ROUND(I173*H173,2)</f>
        <v>0</v>
      </c>
      <c r="BL173" s="18" t="s">
        <v>147</v>
      </c>
      <c r="BM173" s="222" t="s">
        <v>706</v>
      </c>
    </row>
    <row r="174" spans="1:65" s="14" customFormat="1">
      <c r="B174" s="235"/>
      <c r="C174" s="236"/>
      <c r="D174" s="226" t="s">
        <v>149</v>
      </c>
      <c r="E174" s="237" t="s">
        <v>1</v>
      </c>
      <c r="F174" s="238" t="s">
        <v>645</v>
      </c>
      <c r="G174" s="236"/>
      <c r="H174" s="239">
        <v>8.64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AT174" s="245" t="s">
        <v>149</v>
      </c>
      <c r="AU174" s="245" t="s">
        <v>88</v>
      </c>
      <c r="AV174" s="14" t="s">
        <v>88</v>
      </c>
      <c r="AW174" s="14" t="s">
        <v>36</v>
      </c>
      <c r="AX174" s="14" t="s">
        <v>80</v>
      </c>
      <c r="AY174" s="245" t="s">
        <v>141</v>
      </c>
    </row>
    <row r="175" spans="1:65" s="14" customFormat="1">
      <c r="B175" s="235"/>
      <c r="C175" s="236"/>
      <c r="D175" s="226" t="s">
        <v>149</v>
      </c>
      <c r="E175" s="237" t="s">
        <v>1</v>
      </c>
      <c r="F175" s="238" t="s">
        <v>649</v>
      </c>
      <c r="G175" s="236"/>
      <c r="H175" s="239">
        <v>9.51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AT175" s="245" t="s">
        <v>149</v>
      </c>
      <c r="AU175" s="245" t="s">
        <v>88</v>
      </c>
      <c r="AV175" s="14" t="s">
        <v>88</v>
      </c>
      <c r="AW175" s="14" t="s">
        <v>36</v>
      </c>
      <c r="AX175" s="14" t="s">
        <v>80</v>
      </c>
      <c r="AY175" s="245" t="s">
        <v>141</v>
      </c>
    </row>
    <row r="176" spans="1:65" s="15" customFormat="1">
      <c r="B176" s="246"/>
      <c r="C176" s="247"/>
      <c r="D176" s="226" t="s">
        <v>149</v>
      </c>
      <c r="E176" s="248" t="s">
        <v>1</v>
      </c>
      <c r="F176" s="249" t="s">
        <v>155</v>
      </c>
      <c r="G176" s="247"/>
      <c r="H176" s="250">
        <v>18.149999999999999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AT176" s="256" t="s">
        <v>149</v>
      </c>
      <c r="AU176" s="256" t="s">
        <v>88</v>
      </c>
      <c r="AV176" s="15" t="s">
        <v>147</v>
      </c>
      <c r="AW176" s="15" t="s">
        <v>36</v>
      </c>
      <c r="AX176" s="15" t="s">
        <v>37</v>
      </c>
      <c r="AY176" s="256" t="s">
        <v>141</v>
      </c>
    </row>
    <row r="177" spans="1:65" s="2" customFormat="1" ht="16.5" customHeight="1">
      <c r="A177" s="35"/>
      <c r="B177" s="36"/>
      <c r="C177" s="257" t="s">
        <v>307</v>
      </c>
      <c r="D177" s="257" t="s">
        <v>199</v>
      </c>
      <c r="E177" s="258" t="s">
        <v>707</v>
      </c>
      <c r="F177" s="259" t="s">
        <v>708</v>
      </c>
      <c r="G177" s="260" t="s">
        <v>208</v>
      </c>
      <c r="H177" s="261">
        <v>19.058</v>
      </c>
      <c r="I177" s="262"/>
      <c r="J177" s="263">
        <f>ROUND(I177*H177,2)</f>
        <v>0</v>
      </c>
      <c r="K177" s="264"/>
      <c r="L177" s="265"/>
      <c r="M177" s="266" t="s">
        <v>1</v>
      </c>
      <c r="N177" s="267" t="s">
        <v>45</v>
      </c>
      <c r="O177" s="72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2" t="s">
        <v>187</v>
      </c>
      <c r="AT177" s="222" t="s">
        <v>199</v>
      </c>
      <c r="AU177" s="222" t="s">
        <v>88</v>
      </c>
      <c r="AY177" s="18" t="s">
        <v>141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8" t="s">
        <v>37</v>
      </c>
      <c r="BK177" s="223">
        <f>ROUND(I177*H177,2)</f>
        <v>0</v>
      </c>
      <c r="BL177" s="18" t="s">
        <v>147</v>
      </c>
      <c r="BM177" s="222" t="s">
        <v>709</v>
      </c>
    </row>
    <row r="178" spans="1:65" s="14" customFormat="1">
      <c r="B178" s="235"/>
      <c r="C178" s="236"/>
      <c r="D178" s="226" t="s">
        <v>149</v>
      </c>
      <c r="E178" s="237" t="s">
        <v>1</v>
      </c>
      <c r="F178" s="238" t="s">
        <v>710</v>
      </c>
      <c r="G178" s="236"/>
      <c r="H178" s="239">
        <v>19.058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AT178" s="245" t="s">
        <v>149</v>
      </c>
      <c r="AU178" s="245" t="s">
        <v>88</v>
      </c>
      <c r="AV178" s="14" t="s">
        <v>88</v>
      </c>
      <c r="AW178" s="14" t="s">
        <v>36</v>
      </c>
      <c r="AX178" s="14" t="s">
        <v>37</v>
      </c>
      <c r="AY178" s="245" t="s">
        <v>141</v>
      </c>
    </row>
    <row r="179" spans="1:65" s="12" customFormat="1" ht="22.9" customHeight="1">
      <c r="B179" s="194"/>
      <c r="C179" s="195"/>
      <c r="D179" s="196" t="s">
        <v>79</v>
      </c>
      <c r="E179" s="208" t="s">
        <v>193</v>
      </c>
      <c r="F179" s="208" t="s">
        <v>370</v>
      </c>
      <c r="G179" s="195"/>
      <c r="H179" s="195"/>
      <c r="I179" s="198"/>
      <c r="J179" s="209">
        <f>BK179</f>
        <v>0</v>
      </c>
      <c r="K179" s="195"/>
      <c r="L179" s="200"/>
      <c r="M179" s="201"/>
      <c r="N179" s="202"/>
      <c r="O179" s="202"/>
      <c r="P179" s="203">
        <f>SUM(P180:P194)</f>
        <v>0</v>
      </c>
      <c r="Q179" s="202"/>
      <c r="R179" s="203">
        <f>SUM(R180:R194)</f>
        <v>0</v>
      </c>
      <c r="S179" s="202"/>
      <c r="T179" s="204">
        <f>SUM(T180:T194)</f>
        <v>0</v>
      </c>
      <c r="AR179" s="205" t="s">
        <v>37</v>
      </c>
      <c r="AT179" s="206" t="s">
        <v>79</v>
      </c>
      <c r="AU179" s="206" t="s">
        <v>37</v>
      </c>
      <c r="AY179" s="205" t="s">
        <v>141</v>
      </c>
      <c r="BK179" s="207">
        <f>SUM(BK180:BK194)</f>
        <v>0</v>
      </c>
    </row>
    <row r="180" spans="1:65" s="2" customFormat="1" ht="21.75" customHeight="1">
      <c r="A180" s="35"/>
      <c r="B180" s="36"/>
      <c r="C180" s="210" t="s">
        <v>312</v>
      </c>
      <c r="D180" s="210" t="s">
        <v>143</v>
      </c>
      <c r="E180" s="211" t="s">
        <v>711</v>
      </c>
      <c r="F180" s="212" t="s">
        <v>712</v>
      </c>
      <c r="G180" s="213" t="s">
        <v>257</v>
      </c>
      <c r="H180" s="214">
        <v>81.22</v>
      </c>
      <c r="I180" s="215"/>
      <c r="J180" s="216">
        <f>ROUND(I180*H180,2)</f>
        <v>0</v>
      </c>
      <c r="K180" s="217"/>
      <c r="L180" s="40"/>
      <c r="M180" s="218" t="s">
        <v>1</v>
      </c>
      <c r="N180" s="219" t="s">
        <v>45</v>
      </c>
      <c r="O180" s="72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2" t="s">
        <v>147</v>
      </c>
      <c r="AT180" s="222" t="s">
        <v>143</v>
      </c>
      <c r="AU180" s="222" t="s">
        <v>88</v>
      </c>
      <c r="AY180" s="18" t="s">
        <v>141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8" t="s">
        <v>37</v>
      </c>
      <c r="BK180" s="223">
        <f>ROUND(I180*H180,2)</f>
        <v>0</v>
      </c>
      <c r="BL180" s="18" t="s">
        <v>147</v>
      </c>
      <c r="BM180" s="222" t="s">
        <v>713</v>
      </c>
    </row>
    <row r="181" spans="1:65" s="14" customFormat="1">
      <c r="B181" s="235"/>
      <c r="C181" s="236"/>
      <c r="D181" s="226" t="s">
        <v>149</v>
      </c>
      <c r="E181" s="237" t="s">
        <v>1</v>
      </c>
      <c r="F181" s="238" t="s">
        <v>714</v>
      </c>
      <c r="G181" s="236"/>
      <c r="H181" s="239">
        <v>77.22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AT181" s="245" t="s">
        <v>149</v>
      </c>
      <c r="AU181" s="245" t="s">
        <v>88</v>
      </c>
      <c r="AV181" s="14" t="s">
        <v>88</v>
      </c>
      <c r="AW181" s="14" t="s">
        <v>36</v>
      </c>
      <c r="AX181" s="14" t="s">
        <v>80</v>
      </c>
      <c r="AY181" s="245" t="s">
        <v>141</v>
      </c>
    </row>
    <row r="182" spans="1:65" s="14" customFormat="1">
      <c r="B182" s="235"/>
      <c r="C182" s="236"/>
      <c r="D182" s="226" t="s">
        <v>149</v>
      </c>
      <c r="E182" s="237" t="s">
        <v>1</v>
      </c>
      <c r="F182" s="238" t="s">
        <v>715</v>
      </c>
      <c r="G182" s="236"/>
      <c r="H182" s="239">
        <v>4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AT182" s="245" t="s">
        <v>149</v>
      </c>
      <c r="AU182" s="245" t="s">
        <v>88</v>
      </c>
      <c r="AV182" s="14" t="s">
        <v>88</v>
      </c>
      <c r="AW182" s="14" t="s">
        <v>36</v>
      </c>
      <c r="AX182" s="14" t="s">
        <v>80</v>
      </c>
      <c r="AY182" s="245" t="s">
        <v>141</v>
      </c>
    </row>
    <row r="183" spans="1:65" s="15" customFormat="1">
      <c r="B183" s="246"/>
      <c r="C183" s="247"/>
      <c r="D183" s="226" t="s">
        <v>149</v>
      </c>
      <c r="E183" s="248" t="s">
        <v>1</v>
      </c>
      <c r="F183" s="249" t="s">
        <v>155</v>
      </c>
      <c r="G183" s="247"/>
      <c r="H183" s="250">
        <v>81.22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AT183" s="256" t="s">
        <v>149</v>
      </c>
      <c r="AU183" s="256" t="s">
        <v>88</v>
      </c>
      <c r="AV183" s="15" t="s">
        <v>147</v>
      </c>
      <c r="AW183" s="15" t="s">
        <v>36</v>
      </c>
      <c r="AX183" s="15" t="s">
        <v>37</v>
      </c>
      <c r="AY183" s="256" t="s">
        <v>141</v>
      </c>
    </row>
    <row r="184" spans="1:65" s="2" customFormat="1" ht="16.5" customHeight="1">
      <c r="A184" s="35"/>
      <c r="B184" s="36"/>
      <c r="C184" s="257" t="s">
        <v>317</v>
      </c>
      <c r="D184" s="257" t="s">
        <v>199</v>
      </c>
      <c r="E184" s="258" t="s">
        <v>716</v>
      </c>
      <c r="F184" s="259" t="s">
        <v>717</v>
      </c>
      <c r="G184" s="260" t="s">
        <v>257</v>
      </c>
      <c r="H184" s="261">
        <v>83</v>
      </c>
      <c r="I184" s="262"/>
      <c r="J184" s="263">
        <f>ROUND(I184*H184,2)</f>
        <v>0</v>
      </c>
      <c r="K184" s="264"/>
      <c r="L184" s="265"/>
      <c r="M184" s="266" t="s">
        <v>1</v>
      </c>
      <c r="N184" s="267" t="s">
        <v>45</v>
      </c>
      <c r="O184" s="72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2" t="s">
        <v>187</v>
      </c>
      <c r="AT184" s="222" t="s">
        <v>199</v>
      </c>
      <c r="AU184" s="222" t="s">
        <v>88</v>
      </c>
      <c r="AY184" s="18" t="s">
        <v>141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8" t="s">
        <v>37</v>
      </c>
      <c r="BK184" s="223">
        <f>ROUND(I184*H184,2)</f>
        <v>0</v>
      </c>
      <c r="BL184" s="18" t="s">
        <v>147</v>
      </c>
      <c r="BM184" s="222" t="s">
        <v>718</v>
      </c>
    </row>
    <row r="185" spans="1:65" s="2" customFormat="1" ht="21.75" customHeight="1">
      <c r="A185" s="35"/>
      <c r="B185" s="36"/>
      <c r="C185" s="210" t="s">
        <v>322</v>
      </c>
      <c r="D185" s="210" t="s">
        <v>143</v>
      </c>
      <c r="E185" s="211" t="s">
        <v>719</v>
      </c>
      <c r="F185" s="212" t="s">
        <v>720</v>
      </c>
      <c r="G185" s="213" t="s">
        <v>257</v>
      </c>
      <c r="H185" s="214">
        <v>30.4</v>
      </c>
      <c r="I185" s="215"/>
      <c r="J185" s="216">
        <f>ROUND(I185*H185,2)</f>
        <v>0</v>
      </c>
      <c r="K185" s="217"/>
      <c r="L185" s="40"/>
      <c r="M185" s="218" t="s">
        <v>1</v>
      </c>
      <c r="N185" s="219" t="s">
        <v>45</v>
      </c>
      <c r="O185" s="72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2" t="s">
        <v>147</v>
      </c>
      <c r="AT185" s="222" t="s">
        <v>143</v>
      </c>
      <c r="AU185" s="222" t="s">
        <v>88</v>
      </c>
      <c r="AY185" s="18" t="s">
        <v>141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8" t="s">
        <v>37</v>
      </c>
      <c r="BK185" s="223">
        <f>ROUND(I185*H185,2)</f>
        <v>0</v>
      </c>
      <c r="BL185" s="18" t="s">
        <v>147</v>
      </c>
      <c r="BM185" s="222" t="s">
        <v>721</v>
      </c>
    </row>
    <row r="186" spans="1:65" s="14" customFormat="1">
      <c r="B186" s="235"/>
      <c r="C186" s="236"/>
      <c r="D186" s="226" t="s">
        <v>149</v>
      </c>
      <c r="E186" s="237" t="s">
        <v>1</v>
      </c>
      <c r="F186" s="238" t="s">
        <v>722</v>
      </c>
      <c r="G186" s="236"/>
      <c r="H186" s="239">
        <v>14.4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AT186" s="245" t="s">
        <v>149</v>
      </c>
      <c r="AU186" s="245" t="s">
        <v>88</v>
      </c>
      <c r="AV186" s="14" t="s">
        <v>88</v>
      </c>
      <c r="AW186" s="14" t="s">
        <v>36</v>
      </c>
      <c r="AX186" s="14" t="s">
        <v>80</v>
      </c>
      <c r="AY186" s="245" t="s">
        <v>141</v>
      </c>
    </row>
    <row r="187" spans="1:65" s="14" customFormat="1">
      <c r="B187" s="235"/>
      <c r="C187" s="236"/>
      <c r="D187" s="226" t="s">
        <v>149</v>
      </c>
      <c r="E187" s="237" t="s">
        <v>1</v>
      </c>
      <c r="F187" s="238" t="s">
        <v>723</v>
      </c>
      <c r="G187" s="236"/>
      <c r="H187" s="239">
        <v>16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AT187" s="245" t="s">
        <v>149</v>
      </c>
      <c r="AU187" s="245" t="s">
        <v>88</v>
      </c>
      <c r="AV187" s="14" t="s">
        <v>88</v>
      </c>
      <c r="AW187" s="14" t="s">
        <v>36</v>
      </c>
      <c r="AX187" s="14" t="s">
        <v>80</v>
      </c>
      <c r="AY187" s="245" t="s">
        <v>141</v>
      </c>
    </row>
    <row r="188" spans="1:65" s="15" customFormat="1">
      <c r="B188" s="246"/>
      <c r="C188" s="247"/>
      <c r="D188" s="226" t="s">
        <v>149</v>
      </c>
      <c r="E188" s="248" t="s">
        <v>1</v>
      </c>
      <c r="F188" s="249" t="s">
        <v>155</v>
      </c>
      <c r="G188" s="247"/>
      <c r="H188" s="250">
        <v>30.4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AT188" s="256" t="s">
        <v>149</v>
      </c>
      <c r="AU188" s="256" t="s">
        <v>88</v>
      </c>
      <c r="AV188" s="15" t="s">
        <v>147</v>
      </c>
      <c r="AW188" s="15" t="s">
        <v>36</v>
      </c>
      <c r="AX188" s="15" t="s">
        <v>37</v>
      </c>
      <c r="AY188" s="256" t="s">
        <v>141</v>
      </c>
    </row>
    <row r="189" spans="1:65" s="2" customFormat="1" ht="16.5" customHeight="1">
      <c r="A189" s="35"/>
      <c r="B189" s="36"/>
      <c r="C189" s="257" t="s">
        <v>327</v>
      </c>
      <c r="D189" s="257" t="s">
        <v>199</v>
      </c>
      <c r="E189" s="258" t="s">
        <v>724</v>
      </c>
      <c r="F189" s="259" t="s">
        <v>725</v>
      </c>
      <c r="G189" s="260" t="s">
        <v>257</v>
      </c>
      <c r="H189" s="261">
        <v>32</v>
      </c>
      <c r="I189" s="262"/>
      <c r="J189" s="263">
        <f>ROUND(I189*H189,2)</f>
        <v>0</v>
      </c>
      <c r="K189" s="264"/>
      <c r="L189" s="265"/>
      <c r="M189" s="266" t="s">
        <v>1</v>
      </c>
      <c r="N189" s="267" t="s">
        <v>45</v>
      </c>
      <c r="O189" s="72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2" t="s">
        <v>187</v>
      </c>
      <c r="AT189" s="222" t="s">
        <v>199</v>
      </c>
      <c r="AU189" s="222" t="s">
        <v>88</v>
      </c>
      <c r="AY189" s="18" t="s">
        <v>141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8" t="s">
        <v>37</v>
      </c>
      <c r="BK189" s="223">
        <f>ROUND(I189*H189,2)</f>
        <v>0</v>
      </c>
      <c r="BL189" s="18" t="s">
        <v>147</v>
      </c>
      <c r="BM189" s="222" t="s">
        <v>726</v>
      </c>
    </row>
    <row r="190" spans="1:65" s="2" customFormat="1" ht="16.5" customHeight="1">
      <c r="A190" s="35"/>
      <c r="B190" s="36"/>
      <c r="C190" s="210" t="s">
        <v>332</v>
      </c>
      <c r="D190" s="210" t="s">
        <v>143</v>
      </c>
      <c r="E190" s="211" t="s">
        <v>727</v>
      </c>
      <c r="F190" s="212" t="s">
        <v>728</v>
      </c>
      <c r="G190" s="213" t="s">
        <v>257</v>
      </c>
      <c r="H190" s="214">
        <v>67</v>
      </c>
      <c r="I190" s="215"/>
      <c r="J190" s="216">
        <f>ROUND(I190*H190,2)</f>
        <v>0</v>
      </c>
      <c r="K190" s="217"/>
      <c r="L190" s="40"/>
      <c r="M190" s="218" t="s">
        <v>1</v>
      </c>
      <c r="N190" s="219" t="s">
        <v>45</v>
      </c>
      <c r="O190" s="72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2" t="s">
        <v>147</v>
      </c>
      <c r="AT190" s="222" t="s">
        <v>143</v>
      </c>
      <c r="AU190" s="222" t="s">
        <v>88</v>
      </c>
      <c r="AY190" s="18" t="s">
        <v>141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8" t="s">
        <v>37</v>
      </c>
      <c r="BK190" s="223">
        <f>ROUND(I190*H190,2)</f>
        <v>0</v>
      </c>
      <c r="BL190" s="18" t="s">
        <v>147</v>
      </c>
      <c r="BM190" s="222" t="s">
        <v>729</v>
      </c>
    </row>
    <row r="191" spans="1:65" s="14" customFormat="1">
      <c r="B191" s="235"/>
      <c r="C191" s="236"/>
      <c r="D191" s="226" t="s">
        <v>149</v>
      </c>
      <c r="E191" s="237" t="s">
        <v>1</v>
      </c>
      <c r="F191" s="238" t="s">
        <v>730</v>
      </c>
      <c r="G191" s="236"/>
      <c r="H191" s="239">
        <v>67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AT191" s="245" t="s">
        <v>149</v>
      </c>
      <c r="AU191" s="245" t="s">
        <v>88</v>
      </c>
      <c r="AV191" s="14" t="s">
        <v>88</v>
      </c>
      <c r="AW191" s="14" t="s">
        <v>36</v>
      </c>
      <c r="AX191" s="14" t="s">
        <v>37</v>
      </c>
      <c r="AY191" s="245" t="s">
        <v>141</v>
      </c>
    </row>
    <row r="192" spans="1:65" s="2" customFormat="1" ht="21.75" customHeight="1">
      <c r="A192" s="35"/>
      <c r="B192" s="36"/>
      <c r="C192" s="210" t="s">
        <v>341</v>
      </c>
      <c r="D192" s="210" t="s">
        <v>143</v>
      </c>
      <c r="E192" s="211" t="s">
        <v>731</v>
      </c>
      <c r="F192" s="212" t="s">
        <v>732</v>
      </c>
      <c r="G192" s="213" t="s">
        <v>257</v>
      </c>
      <c r="H192" s="214">
        <v>15</v>
      </c>
      <c r="I192" s="215"/>
      <c r="J192" s="216">
        <f>ROUND(I192*H192,2)</f>
        <v>0</v>
      </c>
      <c r="K192" s="217"/>
      <c r="L192" s="40"/>
      <c r="M192" s="218" t="s">
        <v>1</v>
      </c>
      <c r="N192" s="219" t="s">
        <v>45</v>
      </c>
      <c r="O192" s="72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2" t="s">
        <v>147</v>
      </c>
      <c r="AT192" s="222" t="s">
        <v>143</v>
      </c>
      <c r="AU192" s="222" t="s">
        <v>88</v>
      </c>
      <c r="AY192" s="18" t="s">
        <v>141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8" t="s">
        <v>37</v>
      </c>
      <c r="BK192" s="223">
        <f>ROUND(I192*H192,2)</f>
        <v>0</v>
      </c>
      <c r="BL192" s="18" t="s">
        <v>147</v>
      </c>
      <c r="BM192" s="222" t="s">
        <v>733</v>
      </c>
    </row>
    <row r="193" spans="1:65" s="14" customFormat="1">
      <c r="B193" s="235"/>
      <c r="C193" s="236"/>
      <c r="D193" s="226" t="s">
        <v>149</v>
      </c>
      <c r="E193" s="237" t="s">
        <v>1</v>
      </c>
      <c r="F193" s="238" t="s">
        <v>734</v>
      </c>
      <c r="G193" s="236"/>
      <c r="H193" s="239">
        <v>15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AT193" s="245" t="s">
        <v>149</v>
      </c>
      <c r="AU193" s="245" t="s">
        <v>88</v>
      </c>
      <c r="AV193" s="14" t="s">
        <v>88</v>
      </c>
      <c r="AW193" s="14" t="s">
        <v>36</v>
      </c>
      <c r="AX193" s="14" t="s">
        <v>37</v>
      </c>
      <c r="AY193" s="245" t="s">
        <v>141</v>
      </c>
    </row>
    <row r="194" spans="1:65" s="2" customFormat="1" ht="16.5" customHeight="1">
      <c r="A194" s="35"/>
      <c r="B194" s="36"/>
      <c r="C194" s="210" t="s">
        <v>346</v>
      </c>
      <c r="D194" s="210" t="s">
        <v>143</v>
      </c>
      <c r="E194" s="211" t="s">
        <v>410</v>
      </c>
      <c r="F194" s="212" t="s">
        <v>411</v>
      </c>
      <c r="G194" s="213" t="s">
        <v>208</v>
      </c>
      <c r="H194" s="214">
        <v>8</v>
      </c>
      <c r="I194" s="215"/>
      <c r="J194" s="216">
        <f>ROUND(I194*H194,2)</f>
        <v>0</v>
      </c>
      <c r="K194" s="217"/>
      <c r="L194" s="40"/>
      <c r="M194" s="218" t="s">
        <v>1</v>
      </c>
      <c r="N194" s="219" t="s">
        <v>45</v>
      </c>
      <c r="O194" s="72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2" t="s">
        <v>147</v>
      </c>
      <c r="AT194" s="222" t="s">
        <v>143</v>
      </c>
      <c r="AU194" s="222" t="s">
        <v>88</v>
      </c>
      <c r="AY194" s="18" t="s">
        <v>141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8" t="s">
        <v>37</v>
      </c>
      <c r="BK194" s="223">
        <f>ROUND(I194*H194,2)</f>
        <v>0</v>
      </c>
      <c r="BL194" s="18" t="s">
        <v>147</v>
      </c>
      <c r="BM194" s="222" t="s">
        <v>735</v>
      </c>
    </row>
    <row r="195" spans="1:65" s="12" customFormat="1" ht="22.9" customHeight="1">
      <c r="B195" s="194"/>
      <c r="C195" s="195"/>
      <c r="D195" s="196" t="s">
        <v>79</v>
      </c>
      <c r="E195" s="208" t="s">
        <v>426</v>
      </c>
      <c r="F195" s="208" t="s">
        <v>427</v>
      </c>
      <c r="G195" s="195"/>
      <c r="H195" s="195"/>
      <c r="I195" s="198"/>
      <c r="J195" s="209">
        <f>BK195</f>
        <v>0</v>
      </c>
      <c r="K195" s="195"/>
      <c r="L195" s="200"/>
      <c r="M195" s="201"/>
      <c r="N195" s="202"/>
      <c r="O195" s="202"/>
      <c r="P195" s="203">
        <f>SUM(P196:P201)</f>
        <v>0</v>
      </c>
      <c r="Q195" s="202"/>
      <c r="R195" s="203">
        <f>SUM(R196:R201)</f>
        <v>0</v>
      </c>
      <c r="S195" s="202"/>
      <c r="T195" s="204">
        <f>SUM(T196:T201)</f>
        <v>0</v>
      </c>
      <c r="AR195" s="205" t="s">
        <v>37</v>
      </c>
      <c r="AT195" s="206" t="s">
        <v>79</v>
      </c>
      <c r="AU195" s="206" t="s">
        <v>37</v>
      </c>
      <c r="AY195" s="205" t="s">
        <v>141</v>
      </c>
      <c r="BK195" s="207">
        <f>SUM(BK196:BK201)</f>
        <v>0</v>
      </c>
    </row>
    <row r="196" spans="1:65" s="2" customFormat="1" ht="21.75" customHeight="1">
      <c r="A196" s="35"/>
      <c r="B196" s="36"/>
      <c r="C196" s="210" t="s">
        <v>351</v>
      </c>
      <c r="D196" s="210" t="s">
        <v>143</v>
      </c>
      <c r="E196" s="211" t="s">
        <v>429</v>
      </c>
      <c r="F196" s="212" t="s">
        <v>430</v>
      </c>
      <c r="G196" s="213" t="s">
        <v>190</v>
      </c>
      <c r="H196" s="214">
        <v>429.55</v>
      </c>
      <c r="I196" s="215"/>
      <c r="J196" s="216">
        <f t="shared" ref="J196:J201" si="0">ROUND(I196*H196,2)</f>
        <v>0</v>
      </c>
      <c r="K196" s="217"/>
      <c r="L196" s="40"/>
      <c r="M196" s="218" t="s">
        <v>1</v>
      </c>
      <c r="N196" s="219" t="s">
        <v>45</v>
      </c>
      <c r="O196" s="72"/>
      <c r="P196" s="220">
        <f t="shared" ref="P196:P201" si="1">O196*H196</f>
        <v>0</v>
      </c>
      <c r="Q196" s="220">
        <v>0</v>
      </c>
      <c r="R196" s="220">
        <f t="shared" ref="R196:R201" si="2">Q196*H196</f>
        <v>0</v>
      </c>
      <c r="S196" s="220">
        <v>0</v>
      </c>
      <c r="T196" s="221">
        <f t="shared" ref="T196:T201" si="3"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2" t="s">
        <v>147</v>
      </c>
      <c r="AT196" s="222" t="s">
        <v>143</v>
      </c>
      <c r="AU196" s="222" t="s">
        <v>88</v>
      </c>
      <c r="AY196" s="18" t="s">
        <v>141</v>
      </c>
      <c r="BE196" s="223">
        <f t="shared" ref="BE196:BE201" si="4">IF(N196="základní",J196,0)</f>
        <v>0</v>
      </c>
      <c r="BF196" s="223">
        <f t="shared" ref="BF196:BF201" si="5">IF(N196="snížená",J196,0)</f>
        <v>0</v>
      </c>
      <c r="BG196" s="223">
        <f t="shared" ref="BG196:BG201" si="6">IF(N196="zákl. přenesená",J196,0)</f>
        <v>0</v>
      </c>
      <c r="BH196" s="223">
        <f t="shared" ref="BH196:BH201" si="7">IF(N196="sníž. přenesená",J196,0)</f>
        <v>0</v>
      </c>
      <c r="BI196" s="223">
        <f t="shared" ref="BI196:BI201" si="8">IF(N196="nulová",J196,0)</f>
        <v>0</v>
      </c>
      <c r="BJ196" s="18" t="s">
        <v>37</v>
      </c>
      <c r="BK196" s="223">
        <f t="shared" ref="BK196:BK201" si="9">ROUND(I196*H196,2)</f>
        <v>0</v>
      </c>
      <c r="BL196" s="18" t="s">
        <v>147</v>
      </c>
      <c r="BM196" s="222" t="s">
        <v>736</v>
      </c>
    </row>
    <row r="197" spans="1:65" s="2" customFormat="1" ht="21.75" customHeight="1">
      <c r="A197" s="35"/>
      <c r="B197" s="36"/>
      <c r="C197" s="210" t="s">
        <v>357</v>
      </c>
      <c r="D197" s="210" t="s">
        <v>143</v>
      </c>
      <c r="E197" s="211" t="s">
        <v>433</v>
      </c>
      <c r="F197" s="212" t="s">
        <v>434</v>
      </c>
      <c r="G197" s="213" t="s">
        <v>190</v>
      </c>
      <c r="H197" s="214">
        <v>429.55</v>
      </c>
      <c r="I197" s="215"/>
      <c r="J197" s="216">
        <f t="shared" si="0"/>
        <v>0</v>
      </c>
      <c r="K197" s="217"/>
      <c r="L197" s="40"/>
      <c r="M197" s="218" t="s">
        <v>1</v>
      </c>
      <c r="N197" s="219" t="s">
        <v>45</v>
      </c>
      <c r="O197" s="72"/>
      <c r="P197" s="220">
        <f t="shared" si="1"/>
        <v>0</v>
      </c>
      <c r="Q197" s="220">
        <v>0</v>
      </c>
      <c r="R197" s="220">
        <f t="shared" si="2"/>
        <v>0</v>
      </c>
      <c r="S197" s="220">
        <v>0</v>
      </c>
      <c r="T197" s="221">
        <f t="shared" si="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2" t="s">
        <v>147</v>
      </c>
      <c r="AT197" s="222" t="s">
        <v>143</v>
      </c>
      <c r="AU197" s="222" t="s">
        <v>88</v>
      </c>
      <c r="AY197" s="18" t="s">
        <v>141</v>
      </c>
      <c r="BE197" s="223">
        <f t="shared" si="4"/>
        <v>0</v>
      </c>
      <c r="BF197" s="223">
        <f t="shared" si="5"/>
        <v>0</v>
      </c>
      <c r="BG197" s="223">
        <f t="shared" si="6"/>
        <v>0</v>
      </c>
      <c r="BH197" s="223">
        <f t="shared" si="7"/>
        <v>0</v>
      </c>
      <c r="BI197" s="223">
        <f t="shared" si="8"/>
        <v>0</v>
      </c>
      <c r="BJ197" s="18" t="s">
        <v>37</v>
      </c>
      <c r="BK197" s="223">
        <f t="shared" si="9"/>
        <v>0</v>
      </c>
      <c r="BL197" s="18" t="s">
        <v>147</v>
      </c>
      <c r="BM197" s="222" t="s">
        <v>737</v>
      </c>
    </row>
    <row r="198" spans="1:65" s="2" customFormat="1" ht="21.75" customHeight="1">
      <c r="A198" s="35"/>
      <c r="B198" s="36"/>
      <c r="C198" s="210" t="s">
        <v>365</v>
      </c>
      <c r="D198" s="210" t="s">
        <v>143</v>
      </c>
      <c r="E198" s="211" t="s">
        <v>437</v>
      </c>
      <c r="F198" s="212" t="s">
        <v>438</v>
      </c>
      <c r="G198" s="213" t="s">
        <v>190</v>
      </c>
      <c r="H198" s="214">
        <v>6443.25</v>
      </c>
      <c r="I198" s="215"/>
      <c r="J198" s="216">
        <f t="shared" si="0"/>
        <v>0</v>
      </c>
      <c r="K198" s="217"/>
      <c r="L198" s="40"/>
      <c r="M198" s="218" t="s">
        <v>1</v>
      </c>
      <c r="N198" s="219" t="s">
        <v>45</v>
      </c>
      <c r="O198" s="72"/>
      <c r="P198" s="220">
        <f t="shared" si="1"/>
        <v>0</v>
      </c>
      <c r="Q198" s="220">
        <v>0</v>
      </c>
      <c r="R198" s="220">
        <f t="shared" si="2"/>
        <v>0</v>
      </c>
      <c r="S198" s="220">
        <v>0</v>
      </c>
      <c r="T198" s="221">
        <f t="shared" si="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2" t="s">
        <v>147</v>
      </c>
      <c r="AT198" s="222" t="s">
        <v>143</v>
      </c>
      <c r="AU198" s="222" t="s">
        <v>88</v>
      </c>
      <c r="AY198" s="18" t="s">
        <v>141</v>
      </c>
      <c r="BE198" s="223">
        <f t="shared" si="4"/>
        <v>0</v>
      </c>
      <c r="BF198" s="223">
        <f t="shared" si="5"/>
        <v>0</v>
      </c>
      <c r="BG198" s="223">
        <f t="shared" si="6"/>
        <v>0</v>
      </c>
      <c r="BH198" s="223">
        <f t="shared" si="7"/>
        <v>0</v>
      </c>
      <c r="BI198" s="223">
        <f t="shared" si="8"/>
        <v>0</v>
      </c>
      <c r="BJ198" s="18" t="s">
        <v>37</v>
      </c>
      <c r="BK198" s="223">
        <f t="shared" si="9"/>
        <v>0</v>
      </c>
      <c r="BL198" s="18" t="s">
        <v>147</v>
      </c>
      <c r="BM198" s="222" t="s">
        <v>738</v>
      </c>
    </row>
    <row r="199" spans="1:65" s="2" customFormat="1" ht="21.75" customHeight="1">
      <c r="A199" s="35"/>
      <c r="B199" s="36"/>
      <c r="C199" s="210" t="s">
        <v>371</v>
      </c>
      <c r="D199" s="210" t="s">
        <v>143</v>
      </c>
      <c r="E199" s="211" t="s">
        <v>739</v>
      </c>
      <c r="F199" s="212" t="s">
        <v>740</v>
      </c>
      <c r="G199" s="213" t="s">
        <v>190</v>
      </c>
      <c r="H199" s="214">
        <v>103.5</v>
      </c>
      <c r="I199" s="215"/>
      <c r="J199" s="216">
        <f t="shared" si="0"/>
        <v>0</v>
      </c>
      <c r="K199" s="217"/>
      <c r="L199" s="40"/>
      <c r="M199" s="218" t="s">
        <v>1</v>
      </c>
      <c r="N199" s="219" t="s">
        <v>45</v>
      </c>
      <c r="O199" s="72"/>
      <c r="P199" s="220">
        <f t="shared" si="1"/>
        <v>0</v>
      </c>
      <c r="Q199" s="220">
        <v>0</v>
      </c>
      <c r="R199" s="220">
        <f t="shared" si="2"/>
        <v>0</v>
      </c>
      <c r="S199" s="220">
        <v>0</v>
      </c>
      <c r="T199" s="221">
        <f t="shared" si="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2" t="s">
        <v>147</v>
      </c>
      <c r="AT199" s="222" t="s">
        <v>143</v>
      </c>
      <c r="AU199" s="222" t="s">
        <v>88</v>
      </c>
      <c r="AY199" s="18" t="s">
        <v>141</v>
      </c>
      <c r="BE199" s="223">
        <f t="shared" si="4"/>
        <v>0</v>
      </c>
      <c r="BF199" s="223">
        <f t="shared" si="5"/>
        <v>0</v>
      </c>
      <c r="BG199" s="223">
        <f t="shared" si="6"/>
        <v>0</v>
      </c>
      <c r="BH199" s="223">
        <f t="shared" si="7"/>
        <v>0</v>
      </c>
      <c r="BI199" s="223">
        <f t="shared" si="8"/>
        <v>0</v>
      </c>
      <c r="BJ199" s="18" t="s">
        <v>37</v>
      </c>
      <c r="BK199" s="223">
        <f t="shared" si="9"/>
        <v>0</v>
      </c>
      <c r="BL199" s="18" t="s">
        <v>147</v>
      </c>
      <c r="BM199" s="222" t="s">
        <v>741</v>
      </c>
    </row>
    <row r="200" spans="1:65" s="2" customFormat="1" ht="21.75" customHeight="1">
      <c r="A200" s="35"/>
      <c r="B200" s="36"/>
      <c r="C200" s="210" t="s">
        <v>389</v>
      </c>
      <c r="D200" s="210" t="s">
        <v>143</v>
      </c>
      <c r="E200" s="211" t="s">
        <v>742</v>
      </c>
      <c r="F200" s="212" t="s">
        <v>743</v>
      </c>
      <c r="G200" s="213" t="s">
        <v>190</v>
      </c>
      <c r="H200" s="214">
        <v>51.55</v>
      </c>
      <c r="I200" s="215"/>
      <c r="J200" s="216">
        <f t="shared" si="0"/>
        <v>0</v>
      </c>
      <c r="K200" s="217"/>
      <c r="L200" s="40"/>
      <c r="M200" s="218" t="s">
        <v>1</v>
      </c>
      <c r="N200" s="219" t="s">
        <v>45</v>
      </c>
      <c r="O200" s="72"/>
      <c r="P200" s="220">
        <f t="shared" si="1"/>
        <v>0</v>
      </c>
      <c r="Q200" s="220">
        <v>0</v>
      </c>
      <c r="R200" s="220">
        <f t="shared" si="2"/>
        <v>0</v>
      </c>
      <c r="S200" s="220">
        <v>0</v>
      </c>
      <c r="T200" s="221">
        <f t="shared" si="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2" t="s">
        <v>147</v>
      </c>
      <c r="AT200" s="222" t="s">
        <v>143</v>
      </c>
      <c r="AU200" s="222" t="s">
        <v>88</v>
      </c>
      <c r="AY200" s="18" t="s">
        <v>141</v>
      </c>
      <c r="BE200" s="223">
        <f t="shared" si="4"/>
        <v>0</v>
      </c>
      <c r="BF200" s="223">
        <f t="shared" si="5"/>
        <v>0</v>
      </c>
      <c r="BG200" s="223">
        <f t="shared" si="6"/>
        <v>0</v>
      </c>
      <c r="BH200" s="223">
        <f t="shared" si="7"/>
        <v>0</v>
      </c>
      <c r="BI200" s="223">
        <f t="shared" si="8"/>
        <v>0</v>
      </c>
      <c r="BJ200" s="18" t="s">
        <v>37</v>
      </c>
      <c r="BK200" s="223">
        <f t="shared" si="9"/>
        <v>0</v>
      </c>
      <c r="BL200" s="18" t="s">
        <v>147</v>
      </c>
      <c r="BM200" s="222" t="s">
        <v>744</v>
      </c>
    </row>
    <row r="201" spans="1:65" s="2" customFormat="1" ht="21.75" customHeight="1">
      <c r="A201" s="35"/>
      <c r="B201" s="36"/>
      <c r="C201" s="210" t="s">
        <v>394</v>
      </c>
      <c r="D201" s="210" t="s">
        <v>143</v>
      </c>
      <c r="E201" s="211" t="s">
        <v>745</v>
      </c>
      <c r="F201" s="212" t="s">
        <v>746</v>
      </c>
      <c r="G201" s="213" t="s">
        <v>190</v>
      </c>
      <c r="H201" s="214">
        <v>274.5</v>
      </c>
      <c r="I201" s="215"/>
      <c r="J201" s="216">
        <f t="shared" si="0"/>
        <v>0</v>
      </c>
      <c r="K201" s="217"/>
      <c r="L201" s="40"/>
      <c r="M201" s="218" t="s">
        <v>1</v>
      </c>
      <c r="N201" s="219" t="s">
        <v>45</v>
      </c>
      <c r="O201" s="72"/>
      <c r="P201" s="220">
        <f t="shared" si="1"/>
        <v>0</v>
      </c>
      <c r="Q201" s="220">
        <v>0</v>
      </c>
      <c r="R201" s="220">
        <f t="shared" si="2"/>
        <v>0</v>
      </c>
      <c r="S201" s="220">
        <v>0</v>
      </c>
      <c r="T201" s="221">
        <f t="shared" si="3"/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2" t="s">
        <v>147</v>
      </c>
      <c r="AT201" s="222" t="s">
        <v>143</v>
      </c>
      <c r="AU201" s="222" t="s">
        <v>88</v>
      </c>
      <c r="AY201" s="18" t="s">
        <v>141</v>
      </c>
      <c r="BE201" s="223">
        <f t="shared" si="4"/>
        <v>0</v>
      </c>
      <c r="BF201" s="223">
        <f t="shared" si="5"/>
        <v>0</v>
      </c>
      <c r="BG201" s="223">
        <f t="shared" si="6"/>
        <v>0</v>
      </c>
      <c r="BH201" s="223">
        <f t="shared" si="7"/>
        <v>0</v>
      </c>
      <c r="BI201" s="223">
        <f t="shared" si="8"/>
        <v>0</v>
      </c>
      <c r="BJ201" s="18" t="s">
        <v>37</v>
      </c>
      <c r="BK201" s="223">
        <f t="shared" si="9"/>
        <v>0</v>
      </c>
      <c r="BL201" s="18" t="s">
        <v>147</v>
      </c>
      <c r="BM201" s="222" t="s">
        <v>747</v>
      </c>
    </row>
    <row r="202" spans="1:65" s="12" customFormat="1" ht="22.9" customHeight="1">
      <c r="B202" s="194"/>
      <c r="C202" s="195"/>
      <c r="D202" s="196" t="s">
        <v>79</v>
      </c>
      <c r="E202" s="208" t="s">
        <v>448</v>
      </c>
      <c r="F202" s="208" t="s">
        <v>449</v>
      </c>
      <c r="G202" s="195"/>
      <c r="H202" s="195"/>
      <c r="I202" s="198"/>
      <c r="J202" s="209">
        <f>BK202</f>
        <v>0</v>
      </c>
      <c r="K202" s="195"/>
      <c r="L202" s="200"/>
      <c r="M202" s="201"/>
      <c r="N202" s="202"/>
      <c r="O202" s="202"/>
      <c r="P202" s="203">
        <f>P203</f>
        <v>0</v>
      </c>
      <c r="Q202" s="202"/>
      <c r="R202" s="203">
        <f>R203</f>
        <v>0</v>
      </c>
      <c r="S202" s="202"/>
      <c r="T202" s="204">
        <f>T203</f>
        <v>0</v>
      </c>
      <c r="AR202" s="205" t="s">
        <v>37</v>
      </c>
      <c r="AT202" s="206" t="s">
        <v>79</v>
      </c>
      <c r="AU202" s="206" t="s">
        <v>37</v>
      </c>
      <c r="AY202" s="205" t="s">
        <v>141</v>
      </c>
      <c r="BK202" s="207">
        <f>BK203</f>
        <v>0</v>
      </c>
    </row>
    <row r="203" spans="1:65" s="2" customFormat="1" ht="21.75" customHeight="1">
      <c r="A203" s="35"/>
      <c r="B203" s="36"/>
      <c r="C203" s="210" t="s">
        <v>399</v>
      </c>
      <c r="D203" s="210" t="s">
        <v>143</v>
      </c>
      <c r="E203" s="211" t="s">
        <v>748</v>
      </c>
      <c r="F203" s="212" t="s">
        <v>749</v>
      </c>
      <c r="G203" s="213" t="s">
        <v>190</v>
      </c>
      <c r="H203" s="214">
        <v>212.65</v>
      </c>
      <c r="I203" s="215"/>
      <c r="J203" s="216">
        <f>ROUND(I203*H203,2)</f>
        <v>0</v>
      </c>
      <c r="K203" s="217"/>
      <c r="L203" s="40"/>
      <c r="M203" s="282" t="s">
        <v>1</v>
      </c>
      <c r="N203" s="283" t="s">
        <v>45</v>
      </c>
      <c r="O203" s="284"/>
      <c r="P203" s="285">
        <f>O203*H203</f>
        <v>0</v>
      </c>
      <c r="Q203" s="285">
        <v>0</v>
      </c>
      <c r="R203" s="285">
        <f>Q203*H203</f>
        <v>0</v>
      </c>
      <c r="S203" s="285">
        <v>0</v>
      </c>
      <c r="T203" s="286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2" t="s">
        <v>147</v>
      </c>
      <c r="AT203" s="222" t="s">
        <v>143</v>
      </c>
      <c r="AU203" s="222" t="s">
        <v>88</v>
      </c>
      <c r="AY203" s="18" t="s">
        <v>141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8" t="s">
        <v>37</v>
      </c>
      <c r="BK203" s="223">
        <f>ROUND(I203*H203,2)</f>
        <v>0</v>
      </c>
      <c r="BL203" s="18" t="s">
        <v>147</v>
      </c>
      <c r="BM203" s="222" t="s">
        <v>750</v>
      </c>
    </row>
    <row r="204" spans="1:65" s="2" customFormat="1" ht="6.95" customHeight="1">
      <c r="A204" s="35"/>
      <c r="B204" s="55"/>
      <c r="C204" s="56"/>
      <c r="D204" s="56"/>
      <c r="E204" s="56"/>
      <c r="F204" s="56"/>
      <c r="G204" s="56"/>
      <c r="H204" s="56"/>
      <c r="I204" s="159"/>
      <c r="J204" s="56"/>
      <c r="K204" s="56"/>
      <c r="L204" s="40"/>
      <c r="M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</row>
  </sheetData>
  <sheetProtection algorithmName="SHA-512" hashValue="AjIkfKwiUl9tzZ7GTcp4GYYd054oCBHJ4bxfaut7k7vYAZ6LKl1vyxU/9msQ88djOjPVJpcGIYHEFUGx4iBEbg==" saltValue="r4xaq7vHUC86oPq0qDhLj+IZaGIYXi09N6wj3dVZCKctqmJ5K+wbEgmD/3UGKhO5w3om1yqkoQ2CrosikMxGiQ==" spinCount="100000" sheet="1" objects="1" scenarios="1" formatColumns="0" formatRows="0" autoFilter="0"/>
  <autoFilter ref="C125:K203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99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88</v>
      </c>
    </row>
    <row r="4" spans="1:46" s="1" customFormat="1" ht="24.95" customHeight="1">
      <c r="B4" s="21"/>
      <c r="D4" s="120" t="s">
        <v>100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16</v>
      </c>
      <c r="I6" s="116"/>
      <c r="L6" s="21"/>
    </row>
    <row r="7" spans="1:46" s="1" customFormat="1" ht="16.5" customHeight="1">
      <c r="B7" s="21"/>
      <c r="E7" s="335" t="str">
        <f>'Rekapitulace stavby'!K6</f>
        <v>Ivanovice na Hané ON - REKONSTRUKCE (zateplení a bezbariérový přístup)</v>
      </c>
      <c r="F7" s="336"/>
      <c r="G7" s="336"/>
      <c r="H7" s="336"/>
      <c r="I7" s="116"/>
      <c r="L7" s="21"/>
    </row>
    <row r="8" spans="1:46" s="2" customFormat="1" ht="12" customHeight="1">
      <c r="A8" s="35"/>
      <c r="B8" s="40"/>
      <c r="C8" s="35"/>
      <c r="D8" s="122" t="s">
        <v>101</v>
      </c>
      <c r="E8" s="35"/>
      <c r="F8" s="35"/>
      <c r="G8" s="35"/>
      <c r="H8" s="35"/>
      <c r="I8" s="12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8" t="s">
        <v>751</v>
      </c>
      <c r="F9" s="337"/>
      <c r="G9" s="337"/>
      <c r="H9" s="337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2" t="s">
        <v>18</v>
      </c>
      <c r="E11" s="35"/>
      <c r="F11" s="111" t="s">
        <v>1</v>
      </c>
      <c r="G11" s="35"/>
      <c r="H11" s="35"/>
      <c r="I11" s="124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2" t="s">
        <v>20</v>
      </c>
      <c r="E12" s="35"/>
      <c r="F12" s="111" t="s">
        <v>21</v>
      </c>
      <c r="G12" s="35"/>
      <c r="H12" s="35"/>
      <c r="I12" s="124" t="s">
        <v>22</v>
      </c>
      <c r="J12" s="125" t="str">
        <f>'Rekapitulace stavby'!AN8</f>
        <v>28. 4. 2020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2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24</v>
      </c>
      <c r="E14" s="35"/>
      <c r="F14" s="35"/>
      <c r="G14" s="35"/>
      <c r="H14" s="35"/>
      <c r="I14" s="124" t="s">
        <v>25</v>
      </c>
      <c r="J14" s="111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27</v>
      </c>
      <c r="F15" s="35"/>
      <c r="G15" s="35"/>
      <c r="H15" s="35"/>
      <c r="I15" s="124" t="s">
        <v>28</v>
      </c>
      <c r="J15" s="111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2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2" t="s">
        <v>30</v>
      </c>
      <c r="E17" s="35"/>
      <c r="F17" s="35"/>
      <c r="G17" s="35"/>
      <c r="H17" s="35"/>
      <c r="I17" s="12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9" t="str">
        <f>'Rekapitulace stavby'!E14</f>
        <v>Vyplň údaj</v>
      </c>
      <c r="F18" s="340"/>
      <c r="G18" s="340"/>
      <c r="H18" s="340"/>
      <c r="I18" s="124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2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2" t="s">
        <v>32</v>
      </c>
      <c r="E20" s="35"/>
      <c r="F20" s="35"/>
      <c r="G20" s="35"/>
      <c r="H20" s="35"/>
      <c r="I20" s="124" t="s">
        <v>25</v>
      </c>
      <c r="J20" s="111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34</v>
      </c>
      <c r="F21" s="35"/>
      <c r="G21" s="35"/>
      <c r="H21" s="35"/>
      <c r="I21" s="124" t="s">
        <v>28</v>
      </c>
      <c r="J21" s="111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2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2" t="s">
        <v>38</v>
      </c>
      <c r="E23" s="35"/>
      <c r="F23" s="35"/>
      <c r="G23" s="35"/>
      <c r="H23" s="35"/>
      <c r="I23" s="124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21</v>
      </c>
      <c r="F24" s="35"/>
      <c r="G24" s="35"/>
      <c r="H24" s="35"/>
      <c r="I24" s="124" t="s">
        <v>28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2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2" t="s">
        <v>39</v>
      </c>
      <c r="E26" s="35"/>
      <c r="F26" s="35"/>
      <c r="G26" s="35"/>
      <c r="H26" s="35"/>
      <c r="I26" s="12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41" t="s">
        <v>1</v>
      </c>
      <c r="F27" s="341"/>
      <c r="G27" s="341"/>
      <c r="H27" s="341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30"/>
      <c r="E29" s="130"/>
      <c r="F29" s="130"/>
      <c r="G29" s="130"/>
      <c r="H29" s="130"/>
      <c r="I29" s="131"/>
      <c r="J29" s="130"/>
      <c r="K29" s="13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32" t="s">
        <v>40</v>
      </c>
      <c r="E30" s="35"/>
      <c r="F30" s="35"/>
      <c r="G30" s="35"/>
      <c r="H30" s="35"/>
      <c r="I30" s="123"/>
      <c r="J30" s="133">
        <f>ROUND(J118, 0)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34" t="s">
        <v>42</v>
      </c>
      <c r="G32" s="35"/>
      <c r="H32" s="35"/>
      <c r="I32" s="135" t="s">
        <v>41</v>
      </c>
      <c r="J32" s="134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6" t="s">
        <v>44</v>
      </c>
      <c r="E33" s="122" t="s">
        <v>45</v>
      </c>
      <c r="F33" s="137">
        <f>ROUND((SUM(BE118:BE135)),  0)</f>
        <v>0</v>
      </c>
      <c r="G33" s="35"/>
      <c r="H33" s="35"/>
      <c r="I33" s="138">
        <v>0.21</v>
      </c>
      <c r="J33" s="137">
        <f>ROUND(((SUM(BE118:BE135))*I33),  0)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2" t="s">
        <v>46</v>
      </c>
      <c r="F34" s="137">
        <f>ROUND((SUM(BF118:BF135)),  0)</f>
        <v>0</v>
      </c>
      <c r="G34" s="35"/>
      <c r="H34" s="35"/>
      <c r="I34" s="138">
        <v>0.15</v>
      </c>
      <c r="J34" s="137">
        <f>ROUND(((SUM(BF118:BF135))*I34),  0)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2" t="s">
        <v>47</v>
      </c>
      <c r="F35" s="137">
        <f>ROUND((SUM(BG118:BG135)),  0)</f>
        <v>0</v>
      </c>
      <c r="G35" s="35"/>
      <c r="H35" s="35"/>
      <c r="I35" s="138">
        <v>0.21</v>
      </c>
      <c r="J35" s="13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2" t="s">
        <v>48</v>
      </c>
      <c r="F36" s="137">
        <f>ROUND((SUM(BH118:BH135)),  0)</f>
        <v>0</v>
      </c>
      <c r="G36" s="35"/>
      <c r="H36" s="35"/>
      <c r="I36" s="138">
        <v>0.15</v>
      </c>
      <c r="J36" s="13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49</v>
      </c>
      <c r="F37" s="137">
        <f>ROUND((SUM(BI118:BI135)),  0)</f>
        <v>0</v>
      </c>
      <c r="G37" s="35"/>
      <c r="H37" s="35"/>
      <c r="I37" s="138">
        <v>0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2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9"/>
      <c r="D39" s="140" t="s">
        <v>50</v>
      </c>
      <c r="E39" s="141"/>
      <c r="F39" s="141"/>
      <c r="G39" s="142" t="s">
        <v>51</v>
      </c>
      <c r="H39" s="143" t="s">
        <v>52</v>
      </c>
      <c r="I39" s="144"/>
      <c r="J39" s="145">
        <f>SUM(J30:J37)</f>
        <v>0</v>
      </c>
      <c r="K39" s="14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16"/>
      <c r="L41" s="21"/>
    </row>
    <row r="42" spans="1:31" s="1" customFormat="1" ht="14.45" customHeight="1">
      <c r="B42" s="21"/>
      <c r="I42" s="116"/>
      <c r="L42" s="21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53</v>
      </c>
      <c r="E50" s="148"/>
      <c r="F50" s="148"/>
      <c r="G50" s="147" t="s">
        <v>54</v>
      </c>
      <c r="H50" s="148"/>
      <c r="I50" s="149"/>
      <c r="J50" s="148"/>
      <c r="K50" s="148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50" t="s">
        <v>55</v>
      </c>
      <c r="E61" s="151"/>
      <c r="F61" s="152" t="s">
        <v>56</v>
      </c>
      <c r="G61" s="150" t="s">
        <v>55</v>
      </c>
      <c r="H61" s="151"/>
      <c r="I61" s="153"/>
      <c r="J61" s="154" t="s">
        <v>56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7" t="s">
        <v>57</v>
      </c>
      <c r="E65" s="155"/>
      <c r="F65" s="155"/>
      <c r="G65" s="147" t="s">
        <v>58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50" t="s">
        <v>55</v>
      </c>
      <c r="E76" s="151"/>
      <c r="F76" s="152" t="s">
        <v>56</v>
      </c>
      <c r="G76" s="150" t="s">
        <v>55</v>
      </c>
      <c r="H76" s="151"/>
      <c r="I76" s="153"/>
      <c r="J76" s="154" t="s">
        <v>56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105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3" t="str">
        <f>E7</f>
        <v>Ivanovice na Hané ON - REKONSTRUKCE (zateplení a bezbariérový přístup)</v>
      </c>
      <c r="F85" s="334"/>
      <c r="G85" s="334"/>
      <c r="H85" s="334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101</v>
      </c>
      <c r="D86" s="37"/>
      <c r="E86" s="37"/>
      <c r="F86" s="37"/>
      <c r="G86" s="37"/>
      <c r="H86" s="37"/>
      <c r="I86" s="12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1" t="str">
        <f>E9</f>
        <v>VO - SO 98-98</v>
      </c>
      <c r="F87" s="332"/>
      <c r="G87" s="332"/>
      <c r="H87" s="332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24" t="s">
        <v>22</v>
      </c>
      <c r="J89" s="67" t="str">
        <f>IF(J12="","",J12)</f>
        <v>28. 4. 2020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25.7" customHeight="1">
      <c r="A91" s="35"/>
      <c r="B91" s="36"/>
      <c r="C91" s="30" t="s">
        <v>24</v>
      </c>
      <c r="D91" s="37"/>
      <c r="E91" s="37"/>
      <c r="F91" s="28" t="str">
        <f>E15</f>
        <v>Správa železnic s.o., Dlážděná 1003/7, 11000 Praha</v>
      </c>
      <c r="G91" s="37"/>
      <c r="H91" s="37"/>
      <c r="I91" s="124" t="s">
        <v>32</v>
      </c>
      <c r="J91" s="33" t="str">
        <f>E21</f>
        <v xml:space="preserve"> DSK PLAN s.r.o., Staňkova 41, Brno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124" t="s">
        <v>38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2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63" t="s">
        <v>106</v>
      </c>
      <c r="D94" s="164"/>
      <c r="E94" s="164"/>
      <c r="F94" s="164"/>
      <c r="G94" s="164"/>
      <c r="H94" s="164"/>
      <c r="I94" s="165"/>
      <c r="J94" s="166" t="s">
        <v>107</v>
      </c>
      <c r="K94" s="16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7" t="s">
        <v>108</v>
      </c>
      <c r="D96" s="37"/>
      <c r="E96" s="37"/>
      <c r="F96" s="37"/>
      <c r="G96" s="37"/>
      <c r="H96" s="37"/>
      <c r="I96" s="123"/>
      <c r="J96" s="85">
        <f>J118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109</v>
      </c>
    </row>
    <row r="97" spans="1:31" s="9" customFormat="1" ht="24.95" customHeight="1">
      <c r="B97" s="168"/>
      <c r="C97" s="169"/>
      <c r="D97" s="170" t="s">
        <v>752</v>
      </c>
      <c r="E97" s="171"/>
      <c r="F97" s="171"/>
      <c r="G97" s="171"/>
      <c r="H97" s="171"/>
      <c r="I97" s="172"/>
      <c r="J97" s="173">
        <f>J119</f>
        <v>0</v>
      </c>
      <c r="K97" s="169"/>
      <c r="L97" s="174"/>
    </row>
    <row r="98" spans="1:31" s="10" customFormat="1" ht="19.899999999999999" customHeight="1">
      <c r="B98" s="175"/>
      <c r="C98" s="105"/>
      <c r="D98" s="176" t="s">
        <v>753</v>
      </c>
      <c r="E98" s="177"/>
      <c r="F98" s="177"/>
      <c r="G98" s="177"/>
      <c r="H98" s="177"/>
      <c r="I98" s="178"/>
      <c r="J98" s="179">
        <f>J131</f>
        <v>0</v>
      </c>
      <c r="K98" s="105"/>
      <c r="L98" s="180"/>
    </row>
    <row r="99" spans="1:31" s="2" customFormat="1" ht="21.75" customHeight="1">
      <c r="A99" s="35"/>
      <c r="B99" s="36"/>
      <c r="C99" s="37"/>
      <c r="D99" s="37"/>
      <c r="E99" s="37"/>
      <c r="F99" s="37"/>
      <c r="G99" s="37"/>
      <c r="H99" s="37"/>
      <c r="I99" s="123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s="2" customFormat="1" ht="6.95" customHeight="1">
      <c r="A100" s="35"/>
      <c r="B100" s="55"/>
      <c r="C100" s="56"/>
      <c r="D100" s="56"/>
      <c r="E100" s="56"/>
      <c r="F100" s="56"/>
      <c r="G100" s="56"/>
      <c r="H100" s="56"/>
      <c r="I100" s="159"/>
      <c r="J100" s="56"/>
      <c r="K100" s="56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pans="1:31" s="2" customFormat="1" ht="6.95" customHeight="1">
      <c r="A104" s="35"/>
      <c r="B104" s="57"/>
      <c r="C104" s="58"/>
      <c r="D104" s="58"/>
      <c r="E104" s="58"/>
      <c r="F104" s="58"/>
      <c r="G104" s="58"/>
      <c r="H104" s="58"/>
      <c r="I104" s="162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24.95" customHeight="1">
      <c r="A105" s="35"/>
      <c r="B105" s="36"/>
      <c r="C105" s="24" t="s">
        <v>126</v>
      </c>
      <c r="D105" s="37"/>
      <c r="E105" s="37"/>
      <c r="F105" s="37"/>
      <c r="G105" s="37"/>
      <c r="H105" s="37"/>
      <c r="I105" s="123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36"/>
      <c r="C106" s="37"/>
      <c r="D106" s="37"/>
      <c r="E106" s="37"/>
      <c r="F106" s="37"/>
      <c r="G106" s="37"/>
      <c r="H106" s="37"/>
      <c r="I106" s="123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2" customHeight="1">
      <c r="A107" s="35"/>
      <c r="B107" s="36"/>
      <c r="C107" s="30" t="s">
        <v>16</v>
      </c>
      <c r="D107" s="37"/>
      <c r="E107" s="37"/>
      <c r="F107" s="37"/>
      <c r="G107" s="37"/>
      <c r="H107" s="37"/>
      <c r="I107" s="123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6.5" customHeight="1">
      <c r="A108" s="35"/>
      <c r="B108" s="36"/>
      <c r="C108" s="37"/>
      <c r="D108" s="37"/>
      <c r="E108" s="333" t="str">
        <f>E7</f>
        <v>Ivanovice na Hané ON - REKONSTRUKCE (zateplení a bezbariérový přístup)</v>
      </c>
      <c r="F108" s="334"/>
      <c r="G108" s="334"/>
      <c r="H108" s="334"/>
      <c r="I108" s="123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101</v>
      </c>
      <c r="D109" s="37"/>
      <c r="E109" s="37"/>
      <c r="F109" s="37"/>
      <c r="G109" s="37"/>
      <c r="H109" s="37"/>
      <c r="I109" s="123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21" t="str">
        <f>E9</f>
        <v>VO - SO 98-98</v>
      </c>
      <c r="F110" s="332"/>
      <c r="G110" s="332"/>
      <c r="H110" s="332"/>
      <c r="I110" s="123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123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20</v>
      </c>
      <c r="D112" s="37"/>
      <c r="E112" s="37"/>
      <c r="F112" s="28" t="str">
        <f>F12</f>
        <v xml:space="preserve"> </v>
      </c>
      <c r="G112" s="37"/>
      <c r="H112" s="37"/>
      <c r="I112" s="124" t="s">
        <v>22</v>
      </c>
      <c r="J112" s="67" t="str">
        <f>IF(J12="","",J12)</f>
        <v>28. 4. 2020</v>
      </c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25.7" customHeight="1">
      <c r="A114" s="35"/>
      <c r="B114" s="36"/>
      <c r="C114" s="30" t="s">
        <v>24</v>
      </c>
      <c r="D114" s="37"/>
      <c r="E114" s="37"/>
      <c r="F114" s="28" t="str">
        <f>E15</f>
        <v>Správa železnic s.o., Dlážděná 1003/7, 11000 Praha</v>
      </c>
      <c r="G114" s="37"/>
      <c r="H114" s="37"/>
      <c r="I114" s="124" t="s">
        <v>32</v>
      </c>
      <c r="J114" s="33" t="str">
        <f>E21</f>
        <v xml:space="preserve"> DSK PLAN s.r.o., Staňkova 41, Brno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30" t="s">
        <v>30</v>
      </c>
      <c r="D115" s="37"/>
      <c r="E115" s="37"/>
      <c r="F115" s="28" t="str">
        <f>IF(E18="","",E18)</f>
        <v>Vyplň údaj</v>
      </c>
      <c r="G115" s="37"/>
      <c r="H115" s="37"/>
      <c r="I115" s="124" t="s">
        <v>38</v>
      </c>
      <c r="J115" s="33" t="str">
        <f>E24</f>
        <v xml:space="preserve"> 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0.35" customHeight="1">
      <c r="A116" s="35"/>
      <c r="B116" s="36"/>
      <c r="C116" s="37"/>
      <c r="D116" s="37"/>
      <c r="E116" s="37"/>
      <c r="F116" s="37"/>
      <c r="G116" s="37"/>
      <c r="H116" s="37"/>
      <c r="I116" s="123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11" customFormat="1" ht="29.25" customHeight="1">
      <c r="A117" s="181"/>
      <c r="B117" s="182"/>
      <c r="C117" s="183" t="s">
        <v>127</v>
      </c>
      <c r="D117" s="184" t="s">
        <v>65</v>
      </c>
      <c r="E117" s="184" t="s">
        <v>61</v>
      </c>
      <c r="F117" s="184" t="s">
        <v>62</v>
      </c>
      <c r="G117" s="184" t="s">
        <v>128</v>
      </c>
      <c r="H117" s="184" t="s">
        <v>129</v>
      </c>
      <c r="I117" s="185" t="s">
        <v>130</v>
      </c>
      <c r="J117" s="186" t="s">
        <v>107</v>
      </c>
      <c r="K117" s="187" t="s">
        <v>131</v>
      </c>
      <c r="L117" s="188"/>
      <c r="M117" s="76" t="s">
        <v>1</v>
      </c>
      <c r="N117" s="77" t="s">
        <v>44</v>
      </c>
      <c r="O117" s="77" t="s">
        <v>132</v>
      </c>
      <c r="P117" s="77" t="s">
        <v>133</v>
      </c>
      <c r="Q117" s="77" t="s">
        <v>134</v>
      </c>
      <c r="R117" s="77" t="s">
        <v>135</v>
      </c>
      <c r="S117" s="77" t="s">
        <v>136</v>
      </c>
      <c r="T117" s="78" t="s">
        <v>137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pans="1:65" s="2" customFormat="1" ht="22.9" customHeight="1">
      <c r="A118" s="35"/>
      <c r="B118" s="36"/>
      <c r="C118" s="83" t="s">
        <v>138</v>
      </c>
      <c r="D118" s="37"/>
      <c r="E118" s="37"/>
      <c r="F118" s="37"/>
      <c r="G118" s="37"/>
      <c r="H118" s="37"/>
      <c r="I118" s="123"/>
      <c r="J118" s="189">
        <f>BK118</f>
        <v>0</v>
      </c>
      <c r="K118" s="37"/>
      <c r="L118" s="40"/>
      <c r="M118" s="79"/>
      <c r="N118" s="190"/>
      <c r="O118" s="80"/>
      <c r="P118" s="191">
        <f>P119</f>
        <v>0</v>
      </c>
      <c r="Q118" s="80"/>
      <c r="R118" s="191">
        <f>R119</f>
        <v>0</v>
      </c>
      <c r="S118" s="80"/>
      <c r="T118" s="192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79</v>
      </c>
      <c r="AU118" s="18" t="s">
        <v>109</v>
      </c>
      <c r="BK118" s="193">
        <f>BK119</f>
        <v>0</v>
      </c>
    </row>
    <row r="119" spans="1:65" s="12" customFormat="1" ht="25.9" customHeight="1">
      <c r="B119" s="194"/>
      <c r="C119" s="195"/>
      <c r="D119" s="196" t="s">
        <v>79</v>
      </c>
      <c r="E119" s="197" t="s">
        <v>754</v>
      </c>
      <c r="F119" s="197" t="s">
        <v>755</v>
      </c>
      <c r="G119" s="195"/>
      <c r="H119" s="195"/>
      <c r="I119" s="198"/>
      <c r="J119" s="199">
        <f>BK119</f>
        <v>0</v>
      </c>
      <c r="K119" s="195"/>
      <c r="L119" s="200"/>
      <c r="M119" s="201"/>
      <c r="N119" s="202"/>
      <c r="O119" s="202"/>
      <c r="P119" s="203">
        <f>P120+SUM(P121:P131)</f>
        <v>0</v>
      </c>
      <c r="Q119" s="202"/>
      <c r="R119" s="203">
        <f>R120+SUM(R121:R131)</f>
        <v>0</v>
      </c>
      <c r="S119" s="202"/>
      <c r="T119" s="204">
        <f>T120+SUM(T121:T131)</f>
        <v>0</v>
      </c>
      <c r="AR119" s="205" t="s">
        <v>37</v>
      </c>
      <c r="AT119" s="206" t="s">
        <v>79</v>
      </c>
      <c r="AU119" s="206" t="s">
        <v>80</v>
      </c>
      <c r="AY119" s="205" t="s">
        <v>141</v>
      </c>
      <c r="BK119" s="207">
        <f>BK120+SUM(BK121:BK131)</f>
        <v>0</v>
      </c>
    </row>
    <row r="120" spans="1:65" s="2" customFormat="1" ht="16.5" customHeight="1">
      <c r="A120" s="35"/>
      <c r="B120" s="36"/>
      <c r="C120" s="210" t="s">
        <v>37</v>
      </c>
      <c r="D120" s="210" t="s">
        <v>143</v>
      </c>
      <c r="E120" s="211" t="s">
        <v>756</v>
      </c>
      <c r="F120" s="212" t="s">
        <v>757</v>
      </c>
      <c r="G120" s="213" t="s">
        <v>416</v>
      </c>
      <c r="H120" s="214">
        <v>1</v>
      </c>
      <c r="I120" s="215"/>
      <c r="J120" s="216">
        <f t="shared" ref="J120:J130" si="0">ROUND(I120*H120,2)</f>
        <v>0</v>
      </c>
      <c r="K120" s="217"/>
      <c r="L120" s="40"/>
      <c r="M120" s="218" t="s">
        <v>1</v>
      </c>
      <c r="N120" s="219" t="s">
        <v>45</v>
      </c>
      <c r="O120" s="72"/>
      <c r="P120" s="220">
        <f t="shared" ref="P120:P130" si="1">O120*H120</f>
        <v>0</v>
      </c>
      <c r="Q120" s="220">
        <v>0</v>
      </c>
      <c r="R120" s="220">
        <f t="shared" ref="R120:R130" si="2">Q120*H120</f>
        <v>0</v>
      </c>
      <c r="S120" s="220">
        <v>0</v>
      </c>
      <c r="T120" s="221">
        <f t="shared" ref="T120:T130" si="3"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2" t="s">
        <v>147</v>
      </c>
      <c r="AT120" s="222" t="s">
        <v>143</v>
      </c>
      <c r="AU120" s="222" t="s">
        <v>37</v>
      </c>
      <c r="AY120" s="18" t="s">
        <v>141</v>
      </c>
      <c r="BE120" s="223">
        <f t="shared" ref="BE120:BE130" si="4">IF(N120="základní",J120,0)</f>
        <v>0</v>
      </c>
      <c r="BF120" s="223">
        <f t="shared" ref="BF120:BF130" si="5">IF(N120="snížená",J120,0)</f>
        <v>0</v>
      </c>
      <c r="BG120" s="223">
        <f t="shared" ref="BG120:BG130" si="6">IF(N120="zákl. přenesená",J120,0)</f>
        <v>0</v>
      </c>
      <c r="BH120" s="223">
        <f t="shared" ref="BH120:BH130" si="7">IF(N120="sníž. přenesená",J120,0)</f>
        <v>0</v>
      </c>
      <c r="BI120" s="223">
        <f t="shared" ref="BI120:BI130" si="8">IF(N120="nulová",J120,0)</f>
        <v>0</v>
      </c>
      <c r="BJ120" s="18" t="s">
        <v>37</v>
      </c>
      <c r="BK120" s="223">
        <f t="shared" ref="BK120:BK130" si="9">ROUND(I120*H120,2)</f>
        <v>0</v>
      </c>
      <c r="BL120" s="18" t="s">
        <v>147</v>
      </c>
      <c r="BM120" s="222" t="s">
        <v>758</v>
      </c>
    </row>
    <row r="121" spans="1:65" s="2" customFormat="1" ht="21.75" customHeight="1">
      <c r="A121" s="35"/>
      <c r="B121" s="36"/>
      <c r="C121" s="210" t="s">
        <v>88</v>
      </c>
      <c r="D121" s="210" t="s">
        <v>143</v>
      </c>
      <c r="E121" s="211" t="s">
        <v>759</v>
      </c>
      <c r="F121" s="212" t="s">
        <v>760</v>
      </c>
      <c r="G121" s="213" t="s">
        <v>416</v>
      </c>
      <c r="H121" s="214">
        <v>1</v>
      </c>
      <c r="I121" s="215"/>
      <c r="J121" s="216">
        <f t="shared" si="0"/>
        <v>0</v>
      </c>
      <c r="K121" s="217"/>
      <c r="L121" s="40"/>
      <c r="M121" s="218" t="s">
        <v>1</v>
      </c>
      <c r="N121" s="219" t="s">
        <v>45</v>
      </c>
      <c r="O121" s="72"/>
      <c r="P121" s="220">
        <f t="shared" si="1"/>
        <v>0</v>
      </c>
      <c r="Q121" s="220">
        <v>0</v>
      </c>
      <c r="R121" s="220">
        <f t="shared" si="2"/>
        <v>0</v>
      </c>
      <c r="S121" s="220">
        <v>0</v>
      </c>
      <c r="T121" s="221">
        <f t="shared" si="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2" t="s">
        <v>147</v>
      </c>
      <c r="AT121" s="222" t="s">
        <v>143</v>
      </c>
      <c r="AU121" s="222" t="s">
        <v>37</v>
      </c>
      <c r="AY121" s="18" t="s">
        <v>141</v>
      </c>
      <c r="BE121" s="223">
        <f t="shared" si="4"/>
        <v>0</v>
      </c>
      <c r="BF121" s="223">
        <f t="shared" si="5"/>
        <v>0</v>
      </c>
      <c r="BG121" s="223">
        <f t="shared" si="6"/>
        <v>0</v>
      </c>
      <c r="BH121" s="223">
        <f t="shared" si="7"/>
        <v>0</v>
      </c>
      <c r="BI121" s="223">
        <f t="shared" si="8"/>
        <v>0</v>
      </c>
      <c r="BJ121" s="18" t="s">
        <v>37</v>
      </c>
      <c r="BK121" s="223">
        <f t="shared" si="9"/>
        <v>0</v>
      </c>
      <c r="BL121" s="18" t="s">
        <v>147</v>
      </c>
      <c r="BM121" s="222" t="s">
        <v>761</v>
      </c>
    </row>
    <row r="122" spans="1:65" s="2" customFormat="1" ht="16.5" customHeight="1">
      <c r="A122" s="35"/>
      <c r="B122" s="36"/>
      <c r="C122" s="210" t="s">
        <v>165</v>
      </c>
      <c r="D122" s="210" t="s">
        <v>143</v>
      </c>
      <c r="E122" s="211" t="s">
        <v>762</v>
      </c>
      <c r="F122" s="212" t="s">
        <v>763</v>
      </c>
      <c r="G122" s="213" t="s">
        <v>416</v>
      </c>
      <c r="H122" s="214">
        <v>1</v>
      </c>
      <c r="I122" s="215"/>
      <c r="J122" s="216">
        <f t="shared" si="0"/>
        <v>0</v>
      </c>
      <c r="K122" s="217"/>
      <c r="L122" s="40"/>
      <c r="M122" s="218" t="s">
        <v>1</v>
      </c>
      <c r="N122" s="219" t="s">
        <v>45</v>
      </c>
      <c r="O122" s="72"/>
      <c r="P122" s="220">
        <f t="shared" si="1"/>
        <v>0</v>
      </c>
      <c r="Q122" s="220">
        <v>0</v>
      </c>
      <c r="R122" s="220">
        <f t="shared" si="2"/>
        <v>0</v>
      </c>
      <c r="S122" s="220">
        <v>0</v>
      </c>
      <c r="T122" s="221">
        <f t="shared" si="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2" t="s">
        <v>147</v>
      </c>
      <c r="AT122" s="222" t="s">
        <v>143</v>
      </c>
      <c r="AU122" s="222" t="s">
        <v>37</v>
      </c>
      <c r="AY122" s="18" t="s">
        <v>141</v>
      </c>
      <c r="BE122" s="223">
        <f t="shared" si="4"/>
        <v>0</v>
      </c>
      <c r="BF122" s="223">
        <f t="shared" si="5"/>
        <v>0</v>
      </c>
      <c r="BG122" s="223">
        <f t="shared" si="6"/>
        <v>0</v>
      </c>
      <c r="BH122" s="223">
        <f t="shared" si="7"/>
        <v>0</v>
      </c>
      <c r="BI122" s="223">
        <f t="shared" si="8"/>
        <v>0</v>
      </c>
      <c r="BJ122" s="18" t="s">
        <v>37</v>
      </c>
      <c r="BK122" s="223">
        <f t="shared" si="9"/>
        <v>0</v>
      </c>
      <c r="BL122" s="18" t="s">
        <v>147</v>
      </c>
      <c r="BM122" s="222" t="s">
        <v>764</v>
      </c>
    </row>
    <row r="123" spans="1:65" s="2" customFormat="1" ht="16.5" customHeight="1">
      <c r="A123" s="35"/>
      <c r="B123" s="36"/>
      <c r="C123" s="210" t="s">
        <v>147</v>
      </c>
      <c r="D123" s="210" t="s">
        <v>143</v>
      </c>
      <c r="E123" s="211" t="s">
        <v>765</v>
      </c>
      <c r="F123" s="212" t="s">
        <v>766</v>
      </c>
      <c r="G123" s="213" t="s">
        <v>416</v>
      </c>
      <c r="H123" s="214">
        <v>1</v>
      </c>
      <c r="I123" s="215"/>
      <c r="J123" s="216">
        <f t="shared" si="0"/>
        <v>0</v>
      </c>
      <c r="K123" s="217"/>
      <c r="L123" s="40"/>
      <c r="M123" s="218" t="s">
        <v>1</v>
      </c>
      <c r="N123" s="219" t="s">
        <v>45</v>
      </c>
      <c r="O123" s="72"/>
      <c r="P123" s="220">
        <f t="shared" si="1"/>
        <v>0</v>
      </c>
      <c r="Q123" s="220">
        <v>0</v>
      </c>
      <c r="R123" s="220">
        <f t="shared" si="2"/>
        <v>0</v>
      </c>
      <c r="S123" s="220">
        <v>0</v>
      </c>
      <c r="T123" s="221">
        <f t="shared" si="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2" t="s">
        <v>147</v>
      </c>
      <c r="AT123" s="222" t="s">
        <v>143</v>
      </c>
      <c r="AU123" s="222" t="s">
        <v>37</v>
      </c>
      <c r="AY123" s="18" t="s">
        <v>141</v>
      </c>
      <c r="BE123" s="223">
        <f t="shared" si="4"/>
        <v>0</v>
      </c>
      <c r="BF123" s="223">
        <f t="shared" si="5"/>
        <v>0</v>
      </c>
      <c r="BG123" s="223">
        <f t="shared" si="6"/>
        <v>0</v>
      </c>
      <c r="BH123" s="223">
        <f t="shared" si="7"/>
        <v>0</v>
      </c>
      <c r="BI123" s="223">
        <f t="shared" si="8"/>
        <v>0</v>
      </c>
      <c r="BJ123" s="18" t="s">
        <v>37</v>
      </c>
      <c r="BK123" s="223">
        <f t="shared" si="9"/>
        <v>0</v>
      </c>
      <c r="BL123" s="18" t="s">
        <v>147</v>
      </c>
      <c r="BM123" s="222" t="s">
        <v>767</v>
      </c>
    </row>
    <row r="124" spans="1:65" s="2" customFormat="1" ht="16.5" customHeight="1">
      <c r="A124" s="35"/>
      <c r="B124" s="36"/>
      <c r="C124" s="210" t="s">
        <v>174</v>
      </c>
      <c r="D124" s="210" t="s">
        <v>143</v>
      </c>
      <c r="E124" s="211" t="s">
        <v>768</v>
      </c>
      <c r="F124" s="212" t="s">
        <v>769</v>
      </c>
      <c r="G124" s="213" t="s">
        <v>416</v>
      </c>
      <c r="H124" s="214">
        <v>1</v>
      </c>
      <c r="I124" s="215"/>
      <c r="J124" s="216">
        <f t="shared" si="0"/>
        <v>0</v>
      </c>
      <c r="K124" s="217"/>
      <c r="L124" s="40"/>
      <c r="M124" s="218" t="s">
        <v>1</v>
      </c>
      <c r="N124" s="219" t="s">
        <v>45</v>
      </c>
      <c r="O124" s="72"/>
      <c r="P124" s="220">
        <f t="shared" si="1"/>
        <v>0</v>
      </c>
      <c r="Q124" s="220">
        <v>0</v>
      </c>
      <c r="R124" s="220">
        <f t="shared" si="2"/>
        <v>0</v>
      </c>
      <c r="S124" s="220">
        <v>0</v>
      </c>
      <c r="T124" s="221">
        <f t="shared" si="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2" t="s">
        <v>147</v>
      </c>
      <c r="AT124" s="222" t="s">
        <v>143</v>
      </c>
      <c r="AU124" s="222" t="s">
        <v>37</v>
      </c>
      <c r="AY124" s="18" t="s">
        <v>141</v>
      </c>
      <c r="BE124" s="223">
        <f t="shared" si="4"/>
        <v>0</v>
      </c>
      <c r="BF124" s="223">
        <f t="shared" si="5"/>
        <v>0</v>
      </c>
      <c r="BG124" s="223">
        <f t="shared" si="6"/>
        <v>0</v>
      </c>
      <c r="BH124" s="223">
        <f t="shared" si="7"/>
        <v>0</v>
      </c>
      <c r="BI124" s="223">
        <f t="shared" si="8"/>
        <v>0</v>
      </c>
      <c r="BJ124" s="18" t="s">
        <v>37</v>
      </c>
      <c r="BK124" s="223">
        <f t="shared" si="9"/>
        <v>0</v>
      </c>
      <c r="BL124" s="18" t="s">
        <v>147</v>
      </c>
      <c r="BM124" s="222" t="s">
        <v>770</v>
      </c>
    </row>
    <row r="125" spans="1:65" s="2" customFormat="1" ht="16.5" customHeight="1">
      <c r="A125" s="35"/>
      <c r="B125" s="36"/>
      <c r="C125" s="210" t="s">
        <v>179</v>
      </c>
      <c r="D125" s="210" t="s">
        <v>143</v>
      </c>
      <c r="E125" s="211" t="s">
        <v>771</v>
      </c>
      <c r="F125" s="212" t="s">
        <v>772</v>
      </c>
      <c r="G125" s="213" t="s">
        <v>416</v>
      </c>
      <c r="H125" s="214">
        <v>1</v>
      </c>
      <c r="I125" s="215"/>
      <c r="J125" s="216">
        <f t="shared" si="0"/>
        <v>0</v>
      </c>
      <c r="K125" s="217"/>
      <c r="L125" s="40"/>
      <c r="M125" s="218" t="s">
        <v>1</v>
      </c>
      <c r="N125" s="219" t="s">
        <v>45</v>
      </c>
      <c r="O125" s="72"/>
      <c r="P125" s="220">
        <f t="shared" si="1"/>
        <v>0</v>
      </c>
      <c r="Q125" s="220">
        <v>0</v>
      </c>
      <c r="R125" s="220">
        <f t="shared" si="2"/>
        <v>0</v>
      </c>
      <c r="S125" s="220">
        <v>0</v>
      </c>
      <c r="T125" s="221">
        <f t="shared" si="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2" t="s">
        <v>147</v>
      </c>
      <c r="AT125" s="222" t="s">
        <v>143</v>
      </c>
      <c r="AU125" s="222" t="s">
        <v>37</v>
      </c>
      <c r="AY125" s="18" t="s">
        <v>141</v>
      </c>
      <c r="BE125" s="223">
        <f t="shared" si="4"/>
        <v>0</v>
      </c>
      <c r="BF125" s="223">
        <f t="shared" si="5"/>
        <v>0</v>
      </c>
      <c r="BG125" s="223">
        <f t="shared" si="6"/>
        <v>0</v>
      </c>
      <c r="BH125" s="223">
        <f t="shared" si="7"/>
        <v>0</v>
      </c>
      <c r="BI125" s="223">
        <f t="shared" si="8"/>
        <v>0</v>
      </c>
      <c r="BJ125" s="18" t="s">
        <v>37</v>
      </c>
      <c r="BK125" s="223">
        <f t="shared" si="9"/>
        <v>0</v>
      </c>
      <c r="BL125" s="18" t="s">
        <v>147</v>
      </c>
      <c r="BM125" s="222" t="s">
        <v>773</v>
      </c>
    </row>
    <row r="126" spans="1:65" s="2" customFormat="1" ht="21.75" customHeight="1">
      <c r="A126" s="35"/>
      <c r="B126" s="36"/>
      <c r="C126" s="210" t="s">
        <v>183</v>
      </c>
      <c r="D126" s="210" t="s">
        <v>143</v>
      </c>
      <c r="E126" s="211" t="s">
        <v>774</v>
      </c>
      <c r="F126" s="212" t="s">
        <v>775</v>
      </c>
      <c r="G126" s="213" t="s">
        <v>416</v>
      </c>
      <c r="H126" s="214">
        <v>1</v>
      </c>
      <c r="I126" s="215"/>
      <c r="J126" s="216">
        <f t="shared" si="0"/>
        <v>0</v>
      </c>
      <c r="K126" s="217"/>
      <c r="L126" s="40"/>
      <c r="M126" s="218" t="s">
        <v>1</v>
      </c>
      <c r="N126" s="219" t="s">
        <v>45</v>
      </c>
      <c r="O126" s="72"/>
      <c r="P126" s="220">
        <f t="shared" si="1"/>
        <v>0</v>
      </c>
      <c r="Q126" s="220">
        <v>0</v>
      </c>
      <c r="R126" s="220">
        <f t="shared" si="2"/>
        <v>0</v>
      </c>
      <c r="S126" s="220">
        <v>0</v>
      </c>
      <c r="T126" s="221">
        <f t="shared" si="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2" t="s">
        <v>147</v>
      </c>
      <c r="AT126" s="222" t="s">
        <v>143</v>
      </c>
      <c r="AU126" s="222" t="s">
        <v>37</v>
      </c>
      <c r="AY126" s="18" t="s">
        <v>141</v>
      </c>
      <c r="BE126" s="223">
        <f t="shared" si="4"/>
        <v>0</v>
      </c>
      <c r="BF126" s="223">
        <f t="shared" si="5"/>
        <v>0</v>
      </c>
      <c r="BG126" s="223">
        <f t="shared" si="6"/>
        <v>0</v>
      </c>
      <c r="BH126" s="223">
        <f t="shared" si="7"/>
        <v>0</v>
      </c>
      <c r="BI126" s="223">
        <f t="shared" si="8"/>
        <v>0</v>
      </c>
      <c r="BJ126" s="18" t="s">
        <v>37</v>
      </c>
      <c r="BK126" s="223">
        <f t="shared" si="9"/>
        <v>0</v>
      </c>
      <c r="BL126" s="18" t="s">
        <v>147</v>
      </c>
      <c r="BM126" s="222" t="s">
        <v>776</v>
      </c>
    </row>
    <row r="127" spans="1:65" s="2" customFormat="1" ht="16.5" customHeight="1">
      <c r="A127" s="35"/>
      <c r="B127" s="36"/>
      <c r="C127" s="210" t="s">
        <v>187</v>
      </c>
      <c r="D127" s="210" t="s">
        <v>143</v>
      </c>
      <c r="E127" s="211" t="s">
        <v>777</v>
      </c>
      <c r="F127" s="212" t="s">
        <v>778</v>
      </c>
      <c r="G127" s="213" t="s">
        <v>779</v>
      </c>
      <c r="H127" s="214">
        <v>1</v>
      </c>
      <c r="I127" s="215"/>
      <c r="J127" s="216">
        <f t="shared" si="0"/>
        <v>0</v>
      </c>
      <c r="K127" s="217"/>
      <c r="L127" s="40"/>
      <c r="M127" s="218" t="s">
        <v>1</v>
      </c>
      <c r="N127" s="219" t="s">
        <v>45</v>
      </c>
      <c r="O127" s="72"/>
      <c r="P127" s="220">
        <f t="shared" si="1"/>
        <v>0</v>
      </c>
      <c r="Q127" s="220">
        <v>0</v>
      </c>
      <c r="R127" s="220">
        <f t="shared" si="2"/>
        <v>0</v>
      </c>
      <c r="S127" s="220">
        <v>0</v>
      </c>
      <c r="T127" s="221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2" t="s">
        <v>147</v>
      </c>
      <c r="AT127" s="222" t="s">
        <v>143</v>
      </c>
      <c r="AU127" s="222" t="s">
        <v>37</v>
      </c>
      <c r="AY127" s="18" t="s">
        <v>141</v>
      </c>
      <c r="BE127" s="223">
        <f t="shared" si="4"/>
        <v>0</v>
      </c>
      <c r="BF127" s="223">
        <f t="shared" si="5"/>
        <v>0</v>
      </c>
      <c r="BG127" s="223">
        <f t="shared" si="6"/>
        <v>0</v>
      </c>
      <c r="BH127" s="223">
        <f t="shared" si="7"/>
        <v>0</v>
      </c>
      <c r="BI127" s="223">
        <f t="shared" si="8"/>
        <v>0</v>
      </c>
      <c r="BJ127" s="18" t="s">
        <v>37</v>
      </c>
      <c r="BK127" s="223">
        <f t="shared" si="9"/>
        <v>0</v>
      </c>
      <c r="BL127" s="18" t="s">
        <v>147</v>
      </c>
      <c r="BM127" s="222" t="s">
        <v>780</v>
      </c>
    </row>
    <row r="128" spans="1:65" s="2" customFormat="1" ht="21.75" customHeight="1">
      <c r="A128" s="35"/>
      <c r="B128" s="36"/>
      <c r="C128" s="210" t="s">
        <v>193</v>
      </c>
      <c r="D128" s="210" t="s">
        <v>143</v>
      </c>
      <c r="E128" s="211" t="s">
        <v>781</v>
      </c>
      <c r="F128" s="212" t="s">
        <v>782</v>
      </c>
      <c r="G128" s="213" t="s">
        <v>416</v>
      </c>
      <c r="H128" s="214">
        <v>1</v>
      </c>
      <c r="I128" s="215"/>
      <c r="J128" s="216">
        <f t="shared" si="0"/>
        <v>0</v>
      </c>
      <c r="K128" s="217"/>
      <c r="L128" s="40"/>
      <c r="M128" s="218" t="s">
        <v>1</v>
      </c>
      <c r="N128" s="219" t="s">
        <v>45</v>
      </c>
      <c r="O128" s="72"/>
      <c r="P128" s="220">
        <f t="shared" si="1"/>
        <v>0</v>
      </c>
      <c r="Q128" s="220">
        <v>0</v>
      </c>
      <c r="R128" s="220">
        <f t="shared" si="2"/>
        <v>0</v>
      </c>
      <c r="S128" s="220">
        <v>0</v>
      </c>
      <c r="T128" s="221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2" t="s">
        <v>147</v>
      </c>
      <c r="AT128" s="222" t="s">
        <v>143</v>
      </c>
      <c r="AU128" s="222" t="s">
        <v>37</v>
      </c>
      <c r="AY128" s="18" t="s">
        <v>141</v>
      </c>
      <c r="BE128" s="223">
        <f t="shared" si="4"/>
        <v>0</v>
      </c>
      <c r="BF128" s="223">
        <f t="shared" si="5"/>
        <v>0</v>
      </c>
      <c r="BG128" s="223">
        <f t="shared" si="6"/>
        <v>0</v>
      </c>
      <c r="BH128" s="223">
        <f t="shared" si="7"/>
        <v>0</v>
      </c>
      <c r="BI128" s="223">
        <f t="shared" si="8"/>
        <v>0</v>
      </c>
      <c r="BJ128" s="18" t="s">
        <v>37</v>
      </c>
      <c r="BK128" s="223">
        <f t="shared" si="9"/>
        <v>0</v>
      </c>
      <c r="BL128" s="18" t="s">
        <v>147</v>
      </c>
      <c r="BM128" s="222" t="s">
        <v>783</v>
      </c>
    </row>
    <row r="129" spans="1:65" s="2" customFormat="1" ht="16.5" customHeight="1">
      <c r="A129" s="35"/>
      <c r="B129" s="36"/>
      <c r="C129" s="210" t="s">
        <v>198</v>
      </c>
      <c r="D129" s="210" t="s">
        <v>143</v>
      </c>
      <c r="E129" s="211" t="s">
        <v>784</v>
      </c>
      <c r="F129" s="212" t="s">
        <v>785</v>
      </c>
      <c r="G129" s="213" t="s">
        <v>416</v>
      </c>
      <c r="H129" s="214">
        <v>1</v>
      </c>
      <c r="I129" s="215"/>
      <c r="J129" s="216">
        <f t="shared" si="0"/>
        <v>0</v>
      </c>
      <c r="K129" s="217"/>
      <c r="L129" s="40"/>
      <c r="M129" s="218" t="s">
        <v>1</v>
      </c>
      <c r="N129" s="219" t="s">
        <v>45</v>
      </c>
      <c r="O129" s="72"/>
      <c r="P129" s="220">
        <f t="shared" si="1"/>
        <v>0</v>
      </c>
      <c r="Q129" s="220">
        <v>0</v>
      </c>
      <c r="R129" s="220">
        <f t="shared" si="2"/>
        <v>0</v>
      </c>
      <c r="S129" s="220">
        <v>0</v>
      </c>
      <c r="T129" s="221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2" t="s">
        <v>147</v>
      </c>
      <c r="AT129" s="222" t="s">
        <v>143</v>
      </c>
      <c r="AU129" s="222" t="s">
        <v>37</v>
      </c>
      <c r="AY129" s="18" t="s">
        <v>141</v>
      </c>
      <c r="BE129" s="223">
        <f t="shared" si="4"/>
        <v>0</v>
      </c>
      <c r="BF129" s="223">
        <f t="shared" si="5"/>
        <v>0</v>
      </c>
      <c r="BG129" s="223">
        <f t="shared" si="6"/>
        <v>0</v>
      </c>
      <c r="BH129" s="223">
        <f t="shared" si="7"/>
        <v>0</v>
      </c>
      <c r="BI129" s="223">
        <f t="shared" si="8"/>
        <v>0</v>
      </c>
      <c r="BJ129" s="18" t="s">
        <v>37</v>
      </c>
      <c r="BK129" s="223">
        <f t="shared" si="9"/>
        <v>0</v>
      </c>
      <c r="BL129" s="18" t="s">
        <v>147</v>
      </c>
      <c r="BM129" s="222" t="s">
        <v>786</v>
      </c>
    </row>
    <row r="130" spans="1:65" s="2" customFormat="1" ht="21.75" customHeight="1">
      <c r="A130" s="35"/>
      <c r="B130" s="36"/>
      <c r="C130" s="210" t="s">
        <v>205</v>
      </c>
      <c r="D130" s="210" t="s">
        <v>143</v>
      </c>
      <c r="E130" s="211" t="s">
        <v>787</v>
      </c>
      <c r="F130" s="212" t="s">
        <v>788</v>
      </c>
      <c r="G130" s="213" t="s">
        <v>416</v>
      </c>
      <c r="H130" s="214">
        <v>1</v>
      </c>
      <c r="I130" s="215"/>
      <c r="J130" s="216">
        <f t="shared" si="0"/>
        <v>0</v>
      </c>
      <c r="K130" s="217"/>
      <c r="L130" s="40"/>
      <c r="M130" s="218" t="s">
        <v>1</v>
      </c>
      <c r="N130" s="219" t="s">
        <v>45</v>
      </c>
      <c r="O130" s="72"/>
      <c r="P130" s="220">
        <f t="shared" si="1"/>
        <v>0</v>
      </c>
      <c r="Q130" s="220">
        <v>0</v>
      </c>
      <c r="R130" s="220">
        <f t="shared" si="2"/>
        <v>0</v>
      </c>
      <c r="S130" s="220">
        <v>0</v>
      </c>
      <c r="T130" s="221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2" t="s">
        <v>147</v>
      </c>
      <c r="AT130" s="222" t="s">
        <v>143</v>
      </c>
      <c r="AU130" s="222" t="s">
        <v>37</v>
      </c>
      <c r="AY130" s="18" t="s">
        <v>141</v>
      </c>
      <c r="BE130" s="223">
        <f t="shared" si="4"/>
        <v>0</v>
      </c>
      <c r="BF130" s="223">
        <f t="shared" si="5"/>
        <v>0</v>
      </c>
      <c r="BG130" s="223">
        <f t="shared" si="6"/>
        <v>0</v>
      </c>
      <c r="BH130" s="223">
        <f t="shared" si="7"/>
        <v>0</v>
      </c>
      <c r="BI130" s="223">
        <f t="shared" si="8"/>
        <v>0</v>
      </c>
      <c r="BJ130" s="18" t="s">
        <v>37</v>
      </c>
      <c r="BK130" s="223">
        <f t="shared" si="9"/>
        <v>0</v>
      </c>
      <c r="BL130" s="18" t="s">
        <v>147</v>
      </c>
      <c r="BM130" s="222" t="s">
        <v>789</v>
      </c>
    </row>
    <row r="131" spans="1:65" s="12" customFormat="1" ht="22.9" customHeight="1">
      <c r="B131" s="194"/>
      <c r="C131" s="195"/>
      <c r="D131" s="196" t="s">
        <v>79</v>
      </c>
      <c r="E131" s="208" t="s">
        <v>790</v>
      </c>
      <c r="F131" s="208" t="s">
        <v>791</v>
      </c>
      <c r="G131" s="195"/>
      <c r="H131" s="195"/>
      <c r="I131" s="198"/>
      <c r="J131" s="209">
        <f>BK131</f>
        <v>0</v>
      </c>
      <c r="K131" s="195"/>
      <c r="L131" s="200"/>
      <c r="M131" s="201"/>
      <c r="N131" s="202"/>
      <c r="O131" s="202"/>
      <c r="P131" s="203">
        <f>SUM(P132:P135)</f>
        <v>0</v>
      </c>
      <c r="Q131" s="202"/>
      <c r="R131" s="203">
        <f>SUM(R132:R135)</f>
        <v>0</v>
      </c>
      <c r="S131" s="202"/>
      <c r="T131" s="204">
        <f>SUM(T132:T135)</f>
        <v>0</v>
      </c>
      <c r="AR131" s="205" t="s">
        <v>174</v>
      </c>
      <c r="AT131" s="206" t="s">
        <v>79</v>
      </c>
      <c r="AU131" s="206" t="s">
        <v>37</v>
      </c>
      <c r="AY131" s="205" t="s">
        <v>141</v>
      </c>
      <c r="BK131" s="207">
        <f>SUM(BK132:BK135)</f>
        <v>0</v>
      </c>
    </row>
    <row r="132" spans="1:65" s="2" customFormat="1" ht="16.5" customHeight="1">
      <c r="A132" s="35"/>
      <c r="B132" s="36"/>
      <c r="C132" s="210" t="s">
        <v>212</v>
      </c>
      <c r="D132" s="210" t="s">
        <v>143</v>
      </c>
      <c r="E132" s="211" t="s">
        <v>792</v>
      </c>
      <c r="F132" s="212" t="s">
        <v>793</v>
      </c>
      <c r="G132" s="213" t="s">
        <v>416</v>
      </c>
      <c r="H132" s="214">
        <v>1</v>
      </c>
      <c r="I132" s="215"/>
      <c r="J132" s="216">
        <f>ROUND(I132*H132,2)</f>
        <v>0</v>
      </c>
      <c r="K132" s="217"/>
      <c r="L132" s="40"/>
      <c r="M132" s="218" t="s">
        <v>1</v>
      </c>
      <c r="N132" s="219" t="s">
        <v>45</v>
      </c>
      <c r="O132" s="72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2" t="s">
        <v>794</v>
      </c>
      <c r="AT132" s="222" t="s">
        <v>143</v>
      </c>
      <c r="AU132" s="222" t="s">
        <v>88</v>
      </c>
      <c r="AY132" s="18" t="s">
        <v>141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8" t="s">
        <v>37</v>
      </c>
      <c r="BK132" s="223">
        <f>ROUND(I132*H132,2)</f>
        <v>0</v>
      </c>
      <c r="BL132" s="18" t="s">
        <v>794</v>
      </c>
      <c r="BM132" s="222" t="s">
        <v>795</v>
      </c>
    </row>
    <row r="133" spans="1:65" s="2" customFormat="1" ht="16.5" customHeight="1">
      <c r="A133" s="35"/>
      <c r="B133" s="36"/>
      <c r="C133" s="210" t="s">
        <v>221</v>
      </c>
      <c r="D133" s="210" t="s">
        <v>143</v>
      </c>
      <c r="E133" s="211" t="s">
        <v>796</v>
      </c>
      <c r="F133" s="212" t="s">
        <v>797</v>
      </c>
      <c r="G133" s="213" t="s">
        <v>416</v>
      </c>
      <c r="H133" s="214">
        <v>1</v>
      </c>
      <c r="I133" s="215"/>
      <c r="J133" s="216">
        <f>ROUND(I133*H133,2)</f>
        <v>0</v>
      </c>
      <c r="K133" s="217"/>
      <c r="L133" s="40"/>
      <c r="M133" s="218" t="s">
        <v>1</v>
      </c>
      <c r="N133" s="219" t="s">
        <v>45</v>
      </c>
      <c r="O133" s="72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2" t="s">
        <v>794</v>
      </c>
      <c r="AT133" s="222" t="s">
        <v>143</v>
      </c>
      <c r="AU133" s="222" t="s">
        <v>88</v>
      </c>
      <c r="AY133" s="18" t="s">
        <v>141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8" t="s">
        <v>37</v>
      </c>
      <c r="BK133" s="223">
        <f>ROUND(I133*H133,2)</f>
        <v>0</v>
      </c>
      <c r="BL133" s="18" t="s">
        <v>794</v>
      </c>
      <c r="BM133" s="222" t="s">
        <v>798</v>
      </c>
    </row>
    <row r="134" spans="1:65" s="2" customFormat="1" ht="16.5" customHeight="1">
      <c r="A134" s="35"/>
      <c r="B134" s="36"/>
      <c r="C134" s="210" t="s">
        <v>225</v>
      </c>
      <c r="D134" s="210" t="s">
        <v>143</v>
      </c>
      <c r="E134" s="211" t="s">
        <v>799</v>
      </c>
      <c r="F134" s="212" t="s">
        <v>800</v>
      </c>
      <c r="G134" s="213" t="s">
        <v>416</v>
      </c>
      <c r="H134" s="214">
        <v>1</v>
      </c>
      <c r="I134" s="215"/>
      <c r="J134" s="216">
        <f>ROUND(I134*H134,2)</f>
        <v>0</v>
      </c>
      <c r="K134" s="217"/>
      <c r="L134" s="40"/>
      <c r="M134" s="218" t="s">
        <v>1</v>
      </c>
      <c r="N134" s="219" t="s">
        <v>45</v>
      </c>
      <c r="O134" s="72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2" t="s">
        <v>794</v>
      </c>
      <c r="AT134" s="222" t="s">
        <v>143</v>
      </c>
      <c r="AU134" s="222" t="s">
        <v>88</v>
      </c>
      <c r="AY134" s="18" t="s">
        <v>141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8" t="s">
        <v>37</v>
      </c>
      <c r="BK134" s="223">
        <f>ROUND(I134*H134,2)</f>
        <v>0</v>
      </c>
      <c r="BL134" s="18" t="s">
        <v>794</v>
      </c>
      <c r="BM134" s="222" t="s">
        <v>801</v>
      </c>
    </row>
    <row r="135" spans="1:65" s="2" customFormat="1" ht="16.5" customHeight="1">
      <c r="A135" s="35"/>
      <c r="B135" s="36"/>
      <c r="C135" s="210" t="s">
        <v>8</v>
      </c>
      <c r="D135" s="210" t="s">
        <v>143</v>
      </c>
      <c r="E135" s="211" t="s">
        <v>802</v>
      </c>
      <c r="F135" s="212" t="s">
        <v>803</v>
      </c>
      <c r="G135" s="213" t="s">
        <v>416</v>
      </c>
      <c r="H135" s="214">
        <v>1</v>
      </c>
      <c r="I135" s="215"/>
      <c r="J135" s="216">
        <f>ROUND(I135*H135,2)</f>
        <v>0</v>
      </c>
      <c r="K135" s="217"/>
      <c r="L135" s="40"/>
      <c r="M135" s="282" t="s">
        <v>1</v>
      </c>
      <c r="N135" s="283" t="s">
        <v>45</v>
      </c>
      <c r="O135" s="284"/>
      <c r="P135" s="285">
        <f>O135*H135</f>
        <v>0</v>
      </c>
      <c r="Q135" s="285">
        <v>0</v>
      </c>
      <c r="R135" s="285">
        <f>Q135*H135</f>
        <v>0</v>
      </c>
      <c r="S135" s="285">
        <v>0</v>
      </c>
      <c r="T135" s="28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2" t="s">
        <v>794</v>
      </c>
      <c r="AT135" s="222" t="s">
        <v>143</v>
      </c>
      <c r="AU135" s="222" t="s">
        <v>88</v>
      </c>
      <c r="AY135" s="18" t="s">
        <v>141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8" t="s">
        <v>37</v>
      </c>
      <c r="BK135" s="223">
        <f>ROUND(I135*H135,2)</f>
        <v>0</v>
      </c>
      <c r="BL135" s="18" t="s">
        <v>794</v>
      </c>
      <c r="BM135" s="222" t="s">
        <v>804</v>
      </c>
    </row>
    <row r="136" spans="1:65" s="2" customFormat="1" ht="6.95" customHeight="1">
      <c r="A136" s="35"/>
      <c r="B136" s="55"/>
      <c r="C136" s="56"/>
      <c r="D136" s="56"/>
      <c r="E136" s="56"/>
      <c r="F136" s="56"/>
      <c r="G136" s="56"/>
      <c r="H136" s="56"/>
      <c r="I136" s="159"/>
      <c r="J136" s="56"/>
      <c r="K136" s="56"/>
      <c r="L136" s="40"/>
      <c r="M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</sheetData>
  <sheetProtection algorithmName="SHA-512" hashValue="kLaKv8PKhFOGRH+ZPtel/P77zL1obyAQfhftrCycyI2WkGC7Mm3i/lZBMm9CP6lbIbog/NC0raJJwO0LzYVhMw==" saltValue="gk408qMjnP5UkW3Z1CUVWSQUVN1kGoxCSJMS6rqy0aKnit3ENV5Qx0WrEfRXG7BzydAQQjVuV9GNCBmKtnN6oA==" spinCount="100000" sheet="1" objects="1" scenarios="1" formatColumns="0" formatRows="0" autoFilter="0"/>
  <autoFilter ref="C117:K135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SO02_1 - Zateplení</vt:lpstr>
      <vt:lpstr>SO02_2 - Chodníky</vt:lpstr>
      <vt:lpstr>VO - SO 98-98</vt:lpstr>
      <vt:lpstr>'Rekapitulace stavby'!Názvy_tisku</vt:lpstr>
      <vt:lpstr>'SO02_1 - Zateplení'!Názvy_tisku</vt:lpstr>
      <vt:lpstr>'SO02_2 - Chodníky'!Názvy_tisku</vt:lpstr>
      <vt:lpstr>'VO - SO 98-98'!Názvy_tisku</vt:lpstr>
      <vt:lpstr>'Rekapitulace stavby'!Oblast_tisku</vt:lpstr>
      <vt:lpstr>'SO02_1 - Zateplení'!Oblast_tisku</vt:lpstr>
      <vt:lpstr>'SO02_2 - Chodníky'!Oblast_tisku</vt:lpstr>
      <vt:lpstr>'VO - SO 98-98'!Oblast_tisku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 Vladimír, Ing.</dc:creator>
  <cp:lastModifiedBy>Kejíková Ivana, Ing. Mgr.</cp:lastModifiedBy>
  <dcterms:created xsi:type="dcterms:W3CDTF">2020-06-08T10:12:37Z</dcterms:created>
  <dcterms:modified xsi:type="dcterms:W3CDTF">2020-06-08T10:38:19Z</dcterms:modified>
</cp:coreProperties>
</file>